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Strateginis\Strateginis 2023-2025\"/>
    </mc:Choice>
  </mc:AlternateContent>
  <bookViews>
    <workbookView xWindow="0" yWindow="0" windowWidth="25200" windowHeight="11985"/>
  </bookViews>
  <sheets>
    <sheet name="Bendras  2022" sheetId="1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2" i="18" l="1"/>
  <c r="P84" i="18" s="1"/>
  <c r="P85" i="18" s="1"/>
  <c r="P86" i="18" s="1"/>
  <c r="O82" i="18"/>
  <c r="O84" i="18" s="1"/>
  <c r="O85" i="18" s="1"/>
  <c r="O86" i="18" s="1"/>
  <c r="N82" i="18"/>
  <c r="N84" i="18" s="1"/>
  <c r="N85" i="18" s="1"/>
  <c r="N86" i="18" s="1"/>
  <c r="M82" i="18"/>
  <c r="M84" i="18" s="1"/>
  <c r="M85" i="18" s="1"/>
  <c r="M86" i="18" s="1"/>
  <c r="J82" i="18"/>
  <c r="J84" i="18" s="1"/>
  <c r="J85" i="18" s="1"/>
  <c r="J86" i="18" s="1"/>
  <c r="I82" i="18"/>
  <c r="I84" i="18" s="1"/>
  <c r="I85" i="18" s="1"/>
  <c r="I86" i="18" s="1"/>
  <c r="L79" i="18"/>
  <c r="L82" i="18" s="1"/>
  <c r="L84" i="18" s="1"/>
  <c r="L85" i="18" s="1"/>
  <c r="L86" i="18" s="1"/>
  <c r="K79" i="18"/>
  <c r="K82" i="18" s="1"/>
  <c r="K84" i="18" s="1"/>
  <c r="K85" i="18" s="1"/>
  <c r="K86" i="18" s="1"/>
  <c r="H79" i="18"/>
  <c r="H82" i="18" s="1"/>
  <c r="H84" i="18" s="1"/>
  <c r="H85" i="18" s="1"/>
  <c r="H86" i="18" s="1"/>
  <c r="G79" i="18"/>
  <c r="G82" i="18" s="1"/>
  <c r="G84" i="18" s="1"/>
  <c r="G85" i="18" s="1"/>
  <c r="G86" i="18" s="1"/>
  <c r="P71" i="18"/>
  <c r="P73" i="18" s="1"/>
  <c r="P74" i="18" s="1"/>
  <c r="P75" i="18" s="1"/>
  <c r="O71" i="18"/>
  <c r="O73" i="18" s="1"/>
  <c r="O74" i="18" s="1"/>
  <c r="O75" i="18" s="1"/>
  <c r="N71" i="18"/>
  <c r="N73" i="18" s="1"/>
  <c r="N74" i="18" s="1"/>
  <c r="N75" i="18" s="1"/>
  <c r="M71" i="18"/>
  <c r="M73" i="18" s="1"/>
  <c r="M74" i="18" s="1"/>
  <c r="M75" i="18" s="1"/>
  <c r="J71" i="18"/>
  <c r="J73" i="18" s="1"/>
  <c r="J74" i="18" s="1"/>
  <c r="J75" i="18" s="1"/>
  <c r="I71" i="18"/>
  <c r="I73" i="18" s="1"/>
  <c r="I74" i="18" s="1"/>
  <c r="I75" i="18" s="1"/>
  <c r="L68" i="18"/>
  <c r="L71" i="18" s="1"/>
  <c r="L73" i="18" s="1"/>
  <c r="L74" i="18" s="1"/>
  <c r="L75" i="18" s="1"/>
  <c r="K68" i="18"/>
  <c r="K71" i="18" s="1"/>
  <c r="K73" i="18" s="1"/>
  <c r="K74" i="18" s="1"/>
  <c r="K75" i="18" s="1"/>
  <c r="H68" i="18"/>
  <c r="H71" i="18" s="1"/>
  <c r="H73" i="18" s="1"/>
  <c r="H74" i="18" s="1"/>
  <c r="H75" i="18" s="1"/>
  <c r="G68" i="18"/>
  <c r="G71" i="18" s="1"/>
  <c r="G73" i="18" s="1"/>
  <c r="G74" i="18" s="1"/>
  <c r="G75" i="18" s="1"/>
  <c r="N60" i="18"/>
  <c r="N62" i="18" s="1"/>
  <c r="N63" i="18" s="1"/>
  <c r="N64" i="18" s="1"/>
  <c r="M60" i="18"/>
  <c r="M62" i="18" s="1"/>
  <c r="M63" i="18" s="1"/>
  <c r="M64" i="18" s="1"/>
  <c r="J60" i="18"/>
  <c r="J62" i="18" s="1"/>
  <c r="J63" i="18" s="1"/>
  <c r="J64" i="18" s="1"/>
  <c r="I60" i="18"/>
  <c r="I62" i="18" s="1"/>
  <c r="I63" i="18" s="1"/>
  <c r="I64" i="18" s="1"/>
  <c r="P57" i="18"/>
  <c r="P60" i="18" s="1"/>
  <c r="P62" i="18" s="1"/>
  <c r="P63" i="18" s="1"/>
  <c r="P64" i="18" s="1"/>
  <c r="O57" i="18"/>
  <c r="O60" i="18" s="1"/>
  <c r="O62" i="18" s="1"/>
  <c r="O63" i="18" s="1"/>
  <c r="O64" i="18" s="1"/>
  <c r="L57" i="18"/>
  <c r="L60" i="18" s="1"/>
  <c r="L62" i="18" s="1"/>
  <c r="L63" i="18" s="1"/>
  <c r="L64" i="18" s="1"/>
  <c r="K57" i="18"/>
  <c r="K60" i="18" s="1"/>
  <c r="K62" i="18" s="1"/>
  <c r="K63" i="18" s="1"/>
  <c r="K64" i="18" s="1"/>
  <c r="H57" i="18"/>
  <c r="H60" i="18" s="1"/>
  <c r="H62" i="18" s="1"/>
  <c r="H63" i="18" s="1"/>
  <c r="H64" i="18" s="1"/>
  <c r="G57" i="18"/>
  <c r="G60" i="18" s="1"/>
  <c r="G62" i="18" s="1"/>
  <c r="G63" i="18" s="1"/>
  <c r="G64" i="18" s="1"/>
  <c r="N49" i="18"/>
  <c r="N51" i="18" s="1"/>
  <c r="N52" i="18" s="1"/>
  <c r="N53" i="18" s="1"/>
  <c r="M49" i="18"/>
  <c r="M51" i="18" s="1"/>
  <c r="M52" i="18" s="1"/>
  <c r="M53" i="18" s="1"/>
  <c r="J49" i="18"/>
  <c r="J51" i="18" s="1"/>
  <c r="J52" i="18" s="1"/>
  <c r="J53" i="18" s="1"/>
  <c r="I49" i="18"/>
  <c r="I51" i="18" s="1"/>
  <c r="I52" i="18" s="1"/>
  <c r="I53" i="18" s="1"/>
  <c r="P46" i="18"/>
  <c r="P49" i="18" s="1"/>
  <c r="O46" i="18"/>
  <c r="O49" i="18" s="1"/>
  <c r="L46" i="18"/>
  <c r="L49" i="18" s="1"/>
  <c r="K46" i="18"/>
  <c r="K49" i="18" s="1"/>
  <c r="H46" i="18"/>
  <c r="H49" i="18" s="1"/>
  <c r="G46" i="18"/>
  <c r="G49" i="18" s="1"/>
  <c r="P44" i="18"/>
  <c r="O44" i="18"/>
  <c r="N44" i="18"/>
  <c r="M44" i="18"/>
  <c r="J44" i="18"/>
  <c r="I44" i="18"/>
  <c r="L41" i="18"/>
  <c r="L44" i="18" s="1"/>
  <c r="K41" i="18"/>
  <c r="K44" i="18" s="1"/>
  <c r="H41" i="18"/>
  <c r="H44" i="18" s="1"/>
  <c r="G41" i="18"/>
  <c r="G44" i="18" s="1"/>
  <c r="P33" i="18"/>
  <c r="O33" i="18"/>
  <c r="N33" i="18"/>
  <c r="J33" i="18"/>
  <c r="J35" i="18" s="1"/>
  <c r="J36" i="18" s="1"/>
  <c r="J37" i="18" s="1"/>
  <c r="M31" i="18"/>
  <c r="L31" i="18"/>
  <c r="K31" i="18"/>
  <c r="M30" i="18"/>
  <c r="L30" i="18"/>
  <c r="K30" i="18"/>
  <c r="I30" i="18"/>
  <c r="H30" i="18"/>
  <c r="G30" i="18"/>
  <c r="M29" i="18"/>
  <c r="L29" i="18"/>
  <c r="K29" i="18"/>
  <c r="I29" i="18"/>
  <c r="I33" i="18" s="1"/>
  <c r="H29" i="18"/>
  <c r="G29" i="18"/>
  <c r="P28" i="18"/>
  <c r="J28" i="18"/>
  <c r="O26" i="18"/>
  <c r="O28" i="18" s="1"/>
  <c r="N26" i="18"/>
  <c r="L26" i="18"/>
  <c r="K26" i="18"/>
  <c r="H26" i="18"/>
  <c r="G26" i="18"/>
  <c r="M25" i="18"/>
  <c r="L25" i="18"/>
  <c r="K25" i="18"/>
  <c r="N24" i="18"/>
  <c r="N28" i="18" s="1"/>
  <c r="M24" i="18"/>
  <c r="L24" i="18"/>
  <c r="K24" i="18"/>
  <c r="I24" i="18"/>
  <c r="I28" i="18" s="1"/>
  <c r="H24" i="18"/>
  <c r="G24" i="18"/>
  <c r="G28" i="18" s="1"/>
  <c r="K33" i="18" l="1"/>
  <c r="H28" i="18"/>
  <c r="H33" i="18"/>
  <c r="G51" i="18"/>
  <c r="G52" i="18" s="1"/>
  <c r="G53" i="18" s="1"/>
  <c r="L33" i="18"/>
  <c r="M28" i="18"/>
  <c r="I35" i="18"/>
  <c r="I36" i="18" s="1"/>
  <c r="I37" i="18" s="1"/>
  <c r="G33" i="18"/>
  <c r="K28" i="18"/>
  <c r="K35" i="18" s="1"/>
  <c r="K36" i="18" s="1"/>
  <c r="K37" i="18" s="1"/>
  <c r="L28" i="18"/>
  <c r="P35" i="18"/>
  <c r="P36" i="18" s="1"/>
  <c r="P37" i="18" s="1"/>
  <c r="G35" i="18"/>
  <c r="G36" i="18" s="1"/>
  <c r="G37" i="18" s="1"/>
  <c r="M33" i="18"/>
  <c r="K51" i="18"/>
  <c r="K52" i="18" s="1"/>
  <c r="K53" i="18" s="1"/>
  <c r="O51" i="18"/>
  <c r="O52" i="18" s="1"/>
  <c r="O53" i="18" s="1"/>
  <c r="L51" i="18"/>
  <c r="L52" i="18" s="1"/>
  <c r="L53" i="18" s="1"/>
  <c r="P51" i="18"/>
  <c r="P52" i="18" s="1"/>
  <c r="P53" i="18" s="1"/>
  <c r="H51" i="18"/>
  <c r="H52" i="18" s="1"/>
  <c r="H53" i="18" s="1"/>
  <c r="N35" i="18"/>
  <c r="N36" i="18" s="1"/>
  <c r="N37" i="18" s="1"/>
  <c r="O35" i="18"/>
  <c r="O36" i="18" s="1"/>
  <c r="O37" i="18" s="1"/>
  <c r="M35" i="18" l="1"/>
  <c r="M36" i="18" s="1"/>
  <c r="M37" i="18" s="1"/>
  <c r="H35" i="18"/>
  <c r="H36" i="18" s="1"/>
  <c r="H37" i="18" s="1"/>
  <c r="L35" i="18"/>
  <c r="L36" i="18" s="1"/>
  <c r="L37" i="18" s="1"/>
  <c r="N16" i="18"/>
  <c r="N18" i="18" s="1"/>
  <c r="N19" i="18" s="1"/>
  <c r="N20" i="18" s="1"/>
  <c r="N87" i="18" s="1"/>
  <c r="M16" i="18"/>
  <c r="M18" i="18" s="1"/>
  <c r="M19" i="18" s="1"/>
  <c r="M20" i="18" s="1"/>
  <c r="M87" i="18" s="1"/>
  <c r="J16" i="18"/>
  <c r="J18" i="18" s="1"/>
  <c r="J19" i="18" s="1"/>
  <c r="J20" i="18" s="1"/>
  <c r="J87" i="18" s="1"/>
  <c r="I16" i="18"/>
  <c r="I18" i="18" s="1"/>
  <c r="I19" i="18" s="1"/>
  <c r="I20" i="18" s="1"/>
  <c r="I87" i="18" s="1"/>
  <c r="P13" i="18"/>
  <c r="P16" i="18" s="1"/>
  <c r="P18" i="18" s="1"/>
  <c r="P19" i="18" s="1"/>
  <c r="P20" i="18" s="1"/>
  <c r="P87" i="18" s="1"/>
  <c r="O13" i="18"/>
  <c r="O16" i="18" s="1"/>
  <c r="O18" i="18" s="1"/>
  <c r="O19" i="18" s="1"/>
  <c r="O20" i="18" s="1"/>
  <c r="O87" i="18" s="1"/>
  <c r="L13" i="18"/>
  <c r="L16" i="18" s="1"/>
  <c r="L18" i="18" s="1"/>
  <c r="L19" i="18" s="1"/>
  <c r="L20" i="18" s="1"/>
  <c r="K13" i="18"/>
  <c r="K16" i="18" s="1"/>
  <c r="K18" i="18" s="1"/>
  <c r="K19" i="18" s="1"/>
  <c r="K20" i="18" s="1"/>
  <c r="K87" i="18" s="1"/>
  <c r="H13" i="18"/>
  <c r="H16" i="18" s="1"/>
  <c r="H18" i="18" s="1"/>
  <c r="H19" i="18" s="1"/>
  <c r="H20" i="18" s="1"/>
  <c r="H87" i="18" s="1"/>
  <c r="G13" i="18"/>
  <c r="G16" i="18" s="1"/>
  <c r="G18" i="18" s="1"/>
  <c r="G19" i="18" s="1"/>
  <c r="G20" i="18" s="1"/>
  <c r="G87" i="18" s="1"/>
  <c r="L87" i="18" l="1"/>
</calcChain>
</file>

<file path=xl/sharedStrings.xml><?xml version="1.0" encoding="utf-8"?>
<sst xmlns="http://schemas.openxmlformats.org/spreadsheetml/2006/main" count="212" uniqueCount="88">
  <si>
    <t>Programos kodas</t>
  </si>
  <si>
    <t>Programos tikslo kodas</t>
  </si>
  <si>
    <t>Uždavinio kodas</t>
  </si>
  <si>
    <t>Priemonės kodas</t>
  </si>
  <si>
    <t>Priemonės pavadinimas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</si>
  <si>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</si>
  <si>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</si>
  <si>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</si>
  <si>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</si>
  <si>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</si>
  <si>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</si>
  <si>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Iš viso:</t>
  </si>
  <si>
    <t>Iš viso uždaviniui:</t>
  </si>
  <si>
    <t xml:space="preserve">     Iš viso tikslui:</t>
  </si>
  <si>
    <t xml:space="preserve">     Iš viso  programai:</t>
  </si>
  <si>
    <t>Įvykdymo terminas</t>
  </si>
  <si>
    <t>Atsakingi vykdytojai</t>
  </si>
  <si>
    <t>Indėlio kriterijaus</t>
  </si>
  <si>
    <t>pavadinimas</t>
  </si>
  <si>
    <t>mato vnt.</t>
  </si>
  <si>
    <t>Planuojama 
reikšmė</t>
  </si>
  <si>
    <t xml:space="preserve">Nepildoma </t>
  </si>
  <si>
    <t>x</t>
  </si>
  <si>
    <t>Savivaldybės valdymo tobulinimo programa</t>
  </si>
  <si>
    <t>02</t>
  </si>
  <si>
    <t>Sudaryti sąlugas efektyvesnei,profesionalesnei mokyklos darbo veiklai ,optimzuoti mokyklos darbą laikantisviešumo ir skaidrumo principų</t>
  </si>
  <si>
    <t>Gerinti visuomenei teikiamų paslaugų kokybę , didnant jų atitiktį  visuomenės poreikiams</t>
  </si>
  <si>
    <t>07</t>
  </si>
  <si>
    <t>Asmens duomenų apsaugos ir civilinės atsakomybės funkcijų vykdymas</t>
  </si>
  <si>
    <t>2022 m. išlaidų projektas (lėšų poreikis), tūkst. Eur</t>
  </si>
  <si>
    <t>B</t>
  </si>
  <si>
    <t>2022 m. asignavimų planas, tūkst. Eur</t>
  </si>
  <si>
    <t>2023 m. išlaidų projektas, tūkst. Eur</t>
  </si>
  <si>
    <t>Ūkio skyriaus vadovas</t>
  </si>
  <si>
    <t>Sveikatos apsaugos paslaugų kokybės  gerinimo programa</t>
  </si>
  <si>
    <t>Gerinti Visagino savivaldybės gyventojų sveikatos priežiūroskokybę, sveikatos paslaugų prieinamumą</t>
  </si>
  <si>
    <t>05</t>
  </si>
  <si>
    <t>Stiprinti ir plėtoti visupmenės sveikatingumo veiklą</t>
  </si>
  <si>
    <t>Žmonių užkrečiamųjų ligų profilaktikos ir kontrolės organizavimas (COVID-19)</t>
  </si>
  <si>
    <t>SB</t>
  </si>
  <si>
    <t>06</t>
  </si>
  <si>
    <t>08</t>
  </si>
  <si>
    <t>Savivaldybės socialinės paramos įgyvendinimo programa</t>
  </si>
  <si>
    <t>Teikti socialinę(finansinę) paramą Visagino savivaldybės gyventojams bei skatinti socialinių paslaugų plėtrą bendruomenėje</t>
  </si>
  <si>
    <t>Užtikrinti socialinių išmokų ir kompensacijų mokėjimą</t>
  </si>
  <si>
    <t>,</t>
  </si>
  <si>
    <t>Maitinimo organizavimo specialistas,buhalteris</t>
  </si>
  <si>
    <t>2024 m. išlaidų projektas, tūkst. Eur</t>
  </si>
  <si>
    <t>Savivaldybės aplinkos apsaugos programa</t>
  </si>
  <si>
    <t>Kurtį saugią,švarią ir sveiką aplinką</t>
  </si>
  <si>
    <t>Gerinti tiekiamo geriamojo vandens kokybę ir nuotekų surinkimą bei valymą</t>
  </si>
  <si>
    <t>Mokestis už paviršutinių nuotekų nuotakyno sistemos tvarkymą</t>
  </si>
  <si>
    <t>Švietimo įstaigų veiklos organizavimas</t>
  </si>
  <si>
    <t>Savivaldybės švietimo įstaigų ugdymo proceso užtikrimas</t>
  </si>
  <si>
    <t>Švietimo paslaugų teikimas</t>
  </si>
  <si>
    <t>Švietimo pagalbos specialistai,mokytojai,administracija</t>
  </si>
  <si>
    <t>BN</t>
  </si>
  <si>
    <t>ĮP</t>
  </si>
  <si>
    <t>MK</t>
  </si>
  <si>
    <t>SD</t>
  </si>
  <si>
    <t>Visagino savivaldybės švietimo paslaugų plėtros programa</t>
  </si>
  <si>
    <t>Užtikrinti ugdymo programų įvairovę,paslaugų preinamumą ir kokybę</t>
  </si>
  <si>
    <t>Sudaryti sąlygas ugdyti vaikus ikimokyklinėse,bendrojo lavinimo ir nefomalaus švietimo įstaigose pagal patvirtintas ugdymo programas,teikti pedagoginę,psichologinę,metodinę ir kitą pagalbą mokiniams,mokytojomsir mokykloms</t>
  </si>
  <si>
    <t>Saugios ir sveikos aplinkos bendruomenės kūrimas</t>
  </si>
  <si>
    <t>Visagino savivaldybėsviešosios infrastrūktūrosplėtros programa</t>
  </si>
  <si>
    <t>10</t>
  </si>
  <si>
    <t>Remontuoti ir prižiūrėti savivaldybės turtą</t>
  </si>
  <si>
    <t>09</t>
  </si>
  <si>
    <t>Pastatų konstrukcijų ir inžinerinių tinklų remontas, avariniai darbai</t>
  </si>
  <si>
    <t>Įgyvendinant priemonę bus įgyvendinama 2021-10-18 bendrosios civilinės atsakomybės darudimo paslaugų sutartis. Draudimo laikotarpis iki 2022-10-18</t>
  </si>
  <si>
    <t>Įstaigos vadovas</t>
  </si>
  <si>
    <t>Įgyvendinama sutartis</t>
  </si>
  <si>
    <t xml:space="preserve">     Iš viso  programoms įgyvendinti</t>
  </si>
  <si>
    <t xml:space="preserve">vnt. </t>
  </si>
  <si>
    <t>Socialinės paramos mokiniams išlaidoms už įsigytus produktus</t>
  </si>
  <si>
    <t>Socialinės paramos mokinio reikmėms įsigyti skyrimas</t>
  </si>
  <si>
    <t xml:space="preserve">Įgyvendinant priemonę vaikams bus suteiktos nemokamos maitinimo paslaugos </t>
  </si>
  <si>
    <t xml:space="preserve">Vaikai, kuriems suteiktos švietimo paslaugos </t>
  </si>
  <si>
    <t>Įgyvendinant priemonę vaikams bus suteiktos nemokamos priemonės ugdymui</t>
  </si>
  <si>
    <t>Vaikai, kuriems suteiktaas nemokamas maitinimas</t>
  </si>
  <si>
    <t>Vaikai, kuriems suteiktos nemokomos ugdymo priemonės</t>
  </si>
  <si>
    <t>Įgyvendinant priemonę buvo įsigytos prekės reikalingos orgnizuoti  veiklą susijusią su Covid 19 pandemija. Lėšos bus  naudojamos pagal poreikį</t>
  </si>
  <si>
    <t>Panaudota lėšų proc., lyginant su patvirtintais asignavimais</t>
  </si>
  <si>
    <t>proc.</t>
  </si>
  <si>
    <t>Įgyvendinant priemonę UAB "Visagino būstas" bus apmokama sąskaitos už paviršines nuotekas</t>
  </si>
  <si>
    <t>Įgyvendinant priemonę bus atlikta pastato įėjimų laiptų remontas, turėklų įrengimas</t>
  </si>
  <si>
    <r>
      <t xml:space="preserve">    </t>
    </r>
    <r>
      <rPr>
        <b/>
        <sz val="14"/>
        <rFont val="Times New Roman"/>
        <family val="1"/>
        <charset val="186"/>
      </rPr>
      <t xml:space="preserve">       Visagino vaikų lopšelio-darželio ,,Auksinis raktelis" 2022 m. veiklos planas </t>
    </r>
  </si>
  <si>
    <t xml:space="preserve">PATVIRTINTA
Direktoriaus 2022-03-25 įsakymu Nr. V-8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</si>
</sst>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name val="Arial"/>
      <family val="2"/>
      <charset val="186"/>
    </font>
    <font>
      <sz val="7"/>
      <color indexed="10"/>
      <name val="Times New Roman"/>
      <family val="1"/>
      <charset val="186"/>
    </font>
    <font>
      <b/>
      <sz val="11"/>
      <color indexed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86"/>
    </font>
    <font>
      <i/>
      <sz val="10"/>
      <color theme="1"/>
      <name val="Times New Roman"/>
      <family val="1"/>
      <charset val="186"/>
    </font>
    <font>
      <b/>
      <sz val="10"/>
      <color indexed="14"/>
      <name val="Times New Roman"/>
      <family val="1"/>
      <charset val="186"/>
    </font>
    <font>
      <i/>
      <sz val="10"/>
      <name val="Times New Romantim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vertical="center" wrapText="1"/>
    </xf>
    <xf numFmtId="0" fontId="4" fillId="2" borderId="16" xfId="0" applyFont="1" applyFill="1" applyBorder="1"/>
    <xf numFmtId="49" fontId="3" fillId="2" borderId="16" xfId="0" applyNumberFormat="1" applyFont="1" applyFill="1" applyBorder="1" applyAlignment="1">
      <alignment horizontal="center" vertical="top"/>
    </xf>
    <xf numFmtId="49" fontId="13" fillId="2" borderId="20" xfId="0" applyNumberFormat="1" applyFont="1" applyFill="1" applyBorder="1" applyAlignment="1">
      <alignment vertical="top"/>
    </xf>
    <xf numFmtId="49" fontId="13" fillId="2" borderId="22" xfId="0" applyNumberFormat="1" applyFont="1" applyFill="1" applyBorder="1" applyAlignment="1">
      <alignment vertical="top"/>
    </xf>
    <xf numFmtId="49" fontId="6" fillId="2" borderId="21" xfId="0" applyNumberFormat="1" applyFont="1" applyFill="1" applyBorder="1" applyAlignment="1">
      <alignment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0" fontId="4" fillId="3" borderId="16" xfId="0" applyFont="1" applyFill="1" applyBorder="1"/>
    <xf numFmtId="49" fontId="3" fillId="3" borderId="16" xfId="0" applyNumberFormat="1" applyFont="1" applyFill="1" applyBorder="1" applyAlignment="1">
      <alignment horizontal="center" vertical="top"/>
    </xf>
    <xf numFmtId="164" fontId="3" fillId="3" borderId="16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top"/>
    </xf>
    <xf numFmtId="0" fontId="4" fillId="4" borderId="25" xfId="0" applyFont="1" applyFill="1" applyBorder="1"/>
    <xf numFmtId="49" fontId="3" fillId="4" borderId="26" xfId="0" applyNumberFormat="1" applyFont="1" applyFill="1" applyBorder="1" applyAlignment="1">
      <alignment horizontal="right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27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top"/>
    </xf>
    <xf numFmtId="164" fontId="16" fillId="0" borderId="16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164" fontId="16" fillId="0" borderId="20" xfId="0" applyNumberFormat="1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>
      <alignment horizontal="center" vertical="top"/>
    </xf>
    <xf numFmtId="0" fontId="15" fillId="2" borderId="16" xfId="0" applyFont="1" applyFill="1" applyBorder="1"/>
    <xf numFmtId="49" fontId="16" fillId="2" borderId="16" xfId="0" applyNumberFormat="1" applyFont="1" applyFill="1" applyBorder="1" applyAlignment="1">
      <alignment horizontal="center" vertical="top"/>
    </xf>
    <xf numFmtId="49" fontId="16" fillId="2" borderId="20" xfId="0" applyNumberFormat="1" applyFont="1" applyFill="1" applyBorder="1" applyAlignment="1">
      <alignment vertical="top"/>
    </xf>
    <xf numFmtId="49" fontId="16" fillId="2" borderId="22" xfId="0" applyNumberFormat="1" applyFont="1" applyFill="1" applyBorder="1" applyAlignment="1">
      <alignment vertical="top"/>
    </xf>
    <xf numFmtId="49" fontId="18" fillId="2" borderId="21" xfId="0" applyNumberFormat="1" applyFont="1" applyFill="1" applyBorder="1" applyAlignment="1">
      <alignment vertical="top"/>
    </xf>
    <xf numFmtId="164" fontId="16" fillId="2" borderId="16" xfId="0" applyNumberFormat="1" applyFont="1" applyFill="1" applyBorder="1" applyAlignment="1">
      <alignment horizontal="center" vertical="top"/>
    </xf>
    <xf numFmtId="164" fontId="16" fillId="2" borderId="20" xfId="0" applyNumberFormat="1" applyFont="1" applyFill="1" applyBorder="1" applyAlignment="1">
      <alignment horizontal="center" vertical="top"/>
    </xf>
    <xf numFmtId="164" fontId="16" fillId="2" borderId="13" xfId="0" applyNumberFormat="1" applyFont="1" applyFill="1" applyBorder="1" applyAlignment="1">
      <alignment horizontal="center" vertical="top"/>
    </xf>
    <xf numFmtId="0" fontId="15" fillId="3" borderId="16" xfId="0" applyFont="1" applyFill="1" applyBorder="1"/>
    <xf numFmtId="49" fontId="16" fillId="3" borderId="16" xfId="0" applyNumberFormat="1" applyFont="1" applyFill="1" applyBorder="1" applyAlignment="1">
      <alignment horizontal="center" vertical="top"/>
    </xf>
    <xf numFmtId="164" fontId="16" fillId="3" borderId="16" xfId="0" applyNumberFormat="1" applyFont="1" applyFill="1" applyBorder="1" applyAlignment="1">
      <alignment horizontal="center" vertical="top"/>
    </xf>
    <xf numFmtId="164" fontId="16" fillId="3" borderId="20" xfId="0" applyNumberFormat="1" applyFont="1" applyFill="1" applyBorder="1" applyAlignment="1">
      <alignment horizontal="center" vertical="top"/>
    </xf>
    <xf numFmtId="0" fontId="15" fillId="4" borderId="25" xfId="0" applyFont="1" applyFill="1" applyBorder="1"/>
    <xf numFmtId="49" fontId="16" fillId="4" borderId="26" xfId="0" applyNumberFormat="1" applyFont="1" applyFill="1" applyBorder="1" applyAlignment="1">
      <alignment horizontal="right" vertical="top"/>
    </xf>
    <xf numFmtId="49" fontId="16" fillId="4" borderId="26" xfId="0" applyNumberFormat="1" applyFont="1" applyFill="1" applyBorder="1" applyAlignment="1">
      <alignment horizontal="center" vertical="top"/>
    </xf>
    <xf numFmtId="164" fontId="16" fillId="4" borderId="26" xfId="0" applyNumberFormat="1" applyFont="1" applyFill="1" applyBorder="1" applyAlignment="1">
      <alignment horizontal="center" vertical="top"/>
    </xf>
    <xf numFmtId="164" fontId="16" fillId="4" borderId="27" xfId="0" applyNumberFormat="1" applyFont="1" applyFill="1" applyBorder="1" applyAlignment="1">
      <alignment horizontal="center" vertical="top"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/>
    <xf numFmtId="49" fontId="19" fillId="0" borderId="5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/>
    <xf numFmtId="49" fontId="19" fillId="0" borderId="23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164" fontId="7" fillId="0" borderId="20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0" fontId="20" fillId="2" borderId="16" xfId="0" applyFont="1" applyFill="1" applyBorder="1"/>
    <xf numFmtId="49" fontId="7" fillId="2" borderId="16" xfId="0" applyNumberFormat="1" applyFont="1" applyFill="1" applyBorder="1" applyAlignment="1">
      <alignment horizontal="center" vertical="top"/>
    </xf>
    <xf numFmtId="49" fontId="7" fillId="2" borderId="20" xfId="0" applyNumberFormat="1" applyFont="1" applyFill="1" applyBorder="1" applyAlignment="1">
      <alignment vertical="top"/>
    </xf>
    <xf numFmtId="49" fontId="7" fillId="2" borderId="22" xfId="0" applyNumberFormat="1" applyFont="1" applyFill="1" applyBorder="1" applyAlignment="1">
      <alignment vertical="top"/>
    </xf>
    <xf numFmtId="49" fontId="22" fillId="2" borderId="21" xfId="0" applyNumberFormat="1" applyFont="1" applyFill="1" applyBorder="1" applyAlignment="1">
      <alignment vertical="top"/>
    </xf>
    <xf numFmtId="164" fontId="7" fillId="2" borderId="16" xfId="0" applyNumberFormat="1" applyFont="1" applyFill="1" applyBorder="1" applyAlignment="1">
      <alignment horizontal="center" vertical="top"/>
    </xf>
    <xf numFmtId="164" fontId="7" fillId="2" borderId="20" xfId="0" applyNumberFormat="1" applyFont="1" applyFill="1" applyBorder="1" applyAlignment="1">
      <alignment horizontal="center" vertical="top"/>
    </xf>
    <xf numFmtId="164" fontId="7" fillId="2" borderId="13" xfId="0" applyNumberFormat="1" applyFont="1" applyFill="1" applyBorder="1" applyAlignment="1">
      <alignment horizontal="center" vertical="top"/>
    </xf>
    <xf numFmtId="0" fontId="20" fillId="3" borderId="16" xfId="0" applyFont="1" applyFill="1" applyBorder="1"/>
    <xf numFmtId="49" fontId="7" fillId="3" borderId="16" xfId="0" applyNumberFormat="1" applyFont="1" applyFill="1" applyBorder="1" applyAlignment="1">
      <alignment horizontal="center" vertical="top"/>
    </xf>
    <xf numFmtId="164" fontId="7" fillId="3" borderId="16" xfId="0" applyNumberFormat="1" applyFont="1" applyFill="1" applyBorder="1" applyAlignment="1">
      <alignment horizontal="center" vertical="top"/>
    </xf>
    <xf numFmtId="164" fontId="7" fillId="3" borderId="20" xfId="0" applyNumberFormat="1" applyFont="1" applyFill="1" applyBorder="1" applyAlignment="1">
      <alignment horizontal="center" vertical="top"/>
    </xf>
    <xf numFmtId="0" fontId="20" fillId="4" borderId="25" xfId="0" applyFont="1" applyFill="1" applyBorder="1"/>
    <xf numFmtId="49" fontId="7" fillId="4" borderId="26" xfId="0" applyNumberFormat="1" applyFont="1" applyFill="1" applyBorder="1" applyAlignment="1">
      <alignment horizontal="right" vertical="top"/>
    </xf>
    <xf numFmtId="164" fontId="7" fillId="4" borderId="26" xfId="0" applyNumberFormat="1" applyFont="1" applyFill="1" applyBorder="1" applyAlignment="1">
      <alignment horizontal="center" vertical="top"/>
    </xf>
    <xf numFmtId="164" fontId="7" fillId="4" borderId="27" xfId="0" applyNumberFormat="1" applyFont="1" applyFill="1" applyBorder="1" applyAlignment="1">
      <alignment horizontal="center" vertical="top"/>
    </xf>
    <xf numFmtId="0" fontId="23" fillId="0" borderId="13" xfId="0" applyFont="1" applyBorder="1" applyAlignment="1">
      <alignment horizontal="left" vertical="center" wrapText="1"/>
    </xf>
    <xf numFmtId="1" fontId="23" fillId="0" borderId="13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49" fontId="19" fillId="0" borderId="19" xfId="0" applyNumberFormat="1" applyFont="1" applyFill="1" applyBorder="1" applyAlignment="1">
      <alignment horizontal="left" vertical="top"/>
    </xf>
    <xf numFmtId="49" fontId="19" fillId="0" borderId="3" xfId="0" applyNumberFormat="1" applyFont="1" applyFill="1" applyBorder="1" applyAlignment="1">
      <alignment horizontal="left" vertical="top"/>
    </xf>
    <xf numFmtId="49" fontId="19" fillId="0" borderId="4" xfId="0" applyNumberFormat="1" applyFont="1" applyFill="1" applyBorder="1" applyAlignment="1">
      <alignment horizontal="left" vertical="top"/>
    </xf>
    <xf numFmtId="49" fontId="16" fillId="0" borderId="11" xfId="0" applyNumberFormat="1" applyFont="1" applyFill="1" applyBorder="1" applyAlignment="1">
      <alignment horizontal="center" vertical="top"/>
    </xf>
    <xf numFmtId="49" fontId="16" fillId="0" borderId="16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vertical="top"/>
    </xf>
    <xf numFmtId="49" fontId="14" fillId="0" borderId="13" xfId="0" applyNumberFormat="1" applyFont="1" applyFill="1" applyBorder="1" applyAlignment="1">
      <alignment vertical="top" wrapText="1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9" fontId="16" fillId="3" borderId="20" xfId="0" applyNumberFormat="1" applyFont="1" applyFill="1" applyBorder="1" applyAlignment="1">
      <alignment horizontal="left" vertical="top"/>
    </xf>
    <xf numFmtId="49" fontId="16" fillId="3" borderId="22" xfId="0" applyNumberFormat="1" applyFont="1" applyFill="1" applyBorder="1" applyAlignment="1">
      <alignment horizontal="left" vertical="top"/>
    </xf>
    <xf numFmtId="49" fontId="16" fillId="3" borderId="21" xfId="0" applyNumberFormat="1" applyFont="1" applyFill="1" applyBorder="1" applyAlignment="1">
      <alignment horizontal="left" vertical="top"/>
    </xf>
    <xf numFmtId="49" fontId="16" fillId="4" borderId="27" xfId="0" applyNumberFormat="1" applyFont="1" applyFill="1" applyBorder="1" applyAlignment="1">
      <alignment horizontal="left" vertical="top"/>
    </xf>
    <xf numFmtId="49" fontId="16" fillId="4" borderId="6" xfId="0" applyNumberFormat="1" applyFont="1" applyFill="1" applyBorder="1" applyAlignment="1">
      <alignment horizontal="left" vertical="top"/>
    </xf>
    <xf numFmtId="49" fontId="16" fillId="4" borderId="28" xfId="0" applyNumberFormat="1" applyFont="1" applyFill="1" applyBorder="1" applyAlignment="1">
      <alignment horizontal="left" vertical="top"/>
    </xf>
    <xf numFmtId="49" fontId="19" fillId="0" borderId="17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0" borderId="18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left" vertical="top"/>
    </xf>
    <xf numFmtId="49" fontId="19" fillId="0" borderId="6" xfId="0" applyNumberFormat="1" applyFont="1" applyFill="1" applyBorder="1" applyAlignment="1">
      <alignment horizontal="left" vertical="top"/>
    </xf>
    <xf numFmtId="49" fontId="19" fillId="0" borderId="7" xfId="0" applyNumberFormat="1" applyFont="1" applyFill="1" applyBorder="1" applyAlignment="1">
      <alignment horizontal="left" vertical="top"/>
    </xf>
    <xf numFmtId="49" fontId="14" fillId="0" borderId="29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3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vertical="top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left" vertical="top"/>
    </xf>
    <xf numFmtId="49" fontId="7" fillId="3" borderId="22" xfId="0" applyNumberFormat="1" applyFont="1" applyFill="1" applyBorder="1" applyAlignment="1">
      <alignment horizontal="left" vertical="top"/>
    </xf>
    <xf numFmtId="49" fontId="7" fillId="3" borderId="21" xfId="0" applyNumberFormat="1" applyFont="1" applyFill="1" applyBorder="1" applyAlignment="1">
      <alignment horizontal="left" vertical="top"/>
    </xf>
    <xf numFmtId="49" fontId="7" fillId="4" borderId="27" xfId="0" applyNumberFormat="1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/>
    </xf>
    <xf numFmtId="49" fontId="7" fillId="4" borderId="28" xfId="0" applyNumberFormat="1" applyFont="1" applyFill="1" applyBorder="1" applyAlignment="1">
      <alignment horizontal="left" vertical="top"/>
    </xf>
    <xf numFmtId="49" fontId="19" fillId="0" borderId="20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workbookViewId="0">
      <selection activeCell="S1" sqref="S1"/>
    </sheetView>
  </sheetViews>
  <sheetFormatPr defaultRowHeight="15"/>
  <cols>
    <col min="1" max="1" width="2.85546875" customWidth="1"/>
    <col min="2" max="2" width="3.42578125" customWidth="1"/>
    <col min="3" max="3" width="3.28515625" customWidth="1"/>
    <col min="4" max="4" width="3.7109375" customWidth="1"/>
    <col min="5" max="5" width="21.7109375" customWidth="1"/>
    <col min="17" max="17" width="11.42578125" customWidth="1"/>
    <col min="18" max="18" width="19" customWidth="1"/>
    <col min="19" max="19" width="17.28515625" customWidth="1"/>
    <col min="20" max="20" width="10.42578125" customWidth="1"/>
    <col min="21" max="21" width="12.42578125" customWidth="1"/>
  </cols>
  <sheetData>
    <row r="1" spans="1:21" ht="114.75" customHeight="1">
      <c r="Q1" s="5"/>
      <c r="R1" s="6"/>
      <c r="S1" s="9" t="s">
        <v>87</v>
      </c>
      <c r="T1" s="5"/>
      <c r="U1" s="5"/>
    </row>
    <row r="2" spans="1:21" ht="22.5" customHeight="1">
      <c r="A2" s="112" t="s">
        <v>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>
      <c r="A3" s="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>
      <c r="A4" s="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>
      <c r="A5" s="2"/>
      <c r="B5" s="12"/>
      <c r="C5" s="12"/>
      <c r="D5" s="12"/>
      <c r="E5" s="12"/>
      <c r="F5" s="12"/>
      <c r="G5" s="114"/>
      <c r="H5" s="114"/>
      <c r="I5" s="114"/>
      <c r="J5" s="114"/>
      <c r="K5" s="114"/>
      <c r="L5" s="114"/>
      <c r="M5" s="114"/>
      <c r="N5" s="114"/>
      <c r="O5" s="2"/>
      <c r="P5" s="2"/>
      <c r="Q5" s="5"/>
      <c r="R5" s="6"/>
      <c r="S5" s="115"/>
      <c r="T5" s="115"/>
      <c r="U5" s="115"/>
    </row>
    <row r="6" spans="1:21">
      <c r="A6" s="2"/>
      <c r="B6" s="1"/>
      <c r="C6" s="1"/>
      <c r="D6" s="1"/>
      <c r="E6" s="1"/>
      <c r="F6" s="1"/>
      <c r="G6" s="1"/>
      <c r="H6" s="1"/>
      <c r="I6" s="1"/>
      <c r="J6" s="1"/>
      <c r="K6" s="3"/>
      <c r="L6" s="3"/>
      <c r="M6" s="3"/>
      <c r="N6" s="3"/>
      <c r="O6" s="4"/>
      <c r="P6" s="2"/>
      <c r="T6" s="7"/>
      <c r="U6" s="7"/>
    </row>
    <row r="7" spans="1:21" ht="30.75" customHeight="1">
      <c r="A7" s="96" t="s">
        <v>0</v>
      </c>
      <c r="B7" s="96" t="s">
        <v>1</v>
      </c>
      <c r="C7" s="96" t="s">
        <v>2</v>
      </c>
      <c r="D7" s="96" t="s">
        <v>3</v>
      </c>
      <c r="E7" s="116" t="s">
        <v>4</v>
      </c>
      <c r="F7" s="96" t="s">
        <v>5</v>
      </c>
      <c r="G7" s="129" t="s">
        <v>29</v>
      </c>
      <c r="H7" s="130"/>
      <c r="I7" s="130"/>
      <c r="J7" s="135"/>
      <c r="K7" s="129" t="s">
        <v>31</v>
      </c>
      <c r="L7" s="130"/>
      <c r="M7" s="130"/>
      <c r="N7" s="135"/>
      <c r="O7" s="108" t="s">
        <v>32</v>
      </c>
      <c r="P7" s="108" t="s">
        <v>47</v>
      </c>
      <c r="Q7" s="111" t="s">
        <v>15</v>
      </c>
      <c r="R7" s="121" t="s">
        <v>16</v>
      </c>
      <c r="S7" s="122" t="s">
        <v>17</v>
      </c>
      <c r="T7" s="123"/>
      <c r="U7" s="124"/>
    </row>
    <row r="8" spans="1:21" ht="30" customHeight="1">
      <c r="A8" s="97"/>
      <c r="B8" s="97"/>
      <c r="C8" s="97"/>
      <c r="D8" s="97"/>
      <c r="E8" s="117"/>
      <c r="F8" s="97"/>
      <c r="G8" s="125" t="s">
        <v>6</v>
      </c>
      <c r="H8" s="127" t="s">
        <v>7</v>
      </c>
      <c r="I8" s="128"/>
      <c r="J8" s="125" t="s">
        <v>8</v>
      </c>
      <c r="K8" s="125" t="s">
        <v>6</v>
      </c>
      <c r="L8" s="129" t="s">
        <v>7</v>
      </c>
      <c r="M8" s="130"/>
      <c r="N8" s="125" t="s">
        <v>8</v>
      </c>
      <c r="O8" s="109"/>
      <c r="P8" s="109"/>
      <c r="Q8" s="111"/>
      <c r="R8" s="121"/>
      <c r="S8" s="131" t="s">
        <v>18</v>
      </c>
      <c r="T8" s="133" t="s">
        <v>19</v>
      </c>
      <c r="U8" s="119" t="s">
        <v>20</v>
      </c>
    </row>
    <row r="9" spans="1:21" ht="63.75" customHeight="1">
      <c r="A9" s="98"/>
      <c r="B9" s="98"/>
      <c r="C9" s="98"/>
      <c r="D9" s="98"/>
      <c r="E9" s="118"/>
      <c r="F9" s="98"/>
      <c r="G9" s="126"/>
      <c r="H9" s="10" t="s">
        <v>6</v>
      </c>
      <c r="I9" s="10" t="s">
        <v>9</v>
      </c>
      <c r="J9" s="126"/>
      <c r="K9" s="126"/>
      <c r="L9" s="10" t="s">
        <v>6</v>
      </c>
      <c r="M9" s="10" t="s">
        <v>9</v>
      </c>
      <c r="N9" s="126"/>
      <c r="O9" s="110"/>
      <c r="P9" s="110"/>
      <c r="Q9" s="111"/>
      <c r="R9" s="121"/>
      <c r="S9" s="132"/>
      <c r="T9" s="134"/>
      <c r="U9" s="120"/>
    </row>
    <row r="10" spans="1:21">
      <c r="A10" s="62" t="s">
        <v>10</v>
      </c>
      <c r="B10" s="166" t="s">
        <v>23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8"/>
    </row>
    <row r="11" spans="1:21">
      <c r="A11" s="62" t="s">
        <v>10</v>
      </c>
      <c r="B11" s="61" t="s">
        <v>24</v>
      </c>
      <c r="C11" s="136" t="s">
        <v>25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7"/>
    </row>
    <row r="12" spans="1:21">
      <c r="A12" s="62" t="s">
        <v>10</v>
      </c>
      <c r="B12" s="63" t="s">
        <v>24</v>
      </c>
      <c r="C12" s="169" t="s">
        <v>26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</row>
    <row r="13" spans="1:21">
      <c r="A13" s="141" t="s">
        <v>10</v>
      </c>
      <c r="B13" s="142" t="s">
        <v>24</v>
      </c>
      <c r="C13" s="143" t="s">
        <v>24</v>
      </c>
      <c r="D13" s="144" t="s">
        <v>27</v>
      </c>
      <c r="E13" s="145" t="s">
        <v>28</v>
      </c>
      <c r="F13" s="31" t="s">
        <v>30</v>
      </c>
      <c r="G13" s="33">
        <f>400/1000</f>
        <v>0.4</v>
      </c>
      <c r="H13" s="33">
        <f>400/1000</f>
        <v>0.4</v>
      </c>
      <c r="I13" s="33"/>
      <c r="J13" s="33"/>
      <c r="K13" s="33">
        <f>899.24/1000</f>
        <v>0.89924000000000004</v>
      </c>
      <c r="L13" s="33">
        <f>899.24/1000</f>
        <v>0.89924000000000004</v>
      </c>
      <c r="M13" s="33"/>
      <c r="N13" s="33"/>
      <c r="O13" s="58">
        <f>900/1000</f>
        <v>0.9</v>
      </c>
      <c r="P13" s="59">
        <f>900/1000</f>
        <v>0.9</v>
      </c>
      <c r="Q13" s="99" t="s">
        <v>21</v>
      </c>
      <c r="R13" s="100"/>
      <c r="S13" s="100"/>
      <c r="T13" s="100"/>
      <c r="U13" s="101"/>
    </row>
    <row r="14" spans="1:21" hidden="1">
      <c r="A14" s="142"/>
      <c r="B14" s="142"/>
      <c r="C14" s="143"/>
      <c r="D14" s="144"/>
      <c r="E14" s="145"/>
      <c r="F14" s="31" t="s">
        <v>22</v>
      </c>
      <c r="G14" s="33"/>
      <c r="H14" s="33"/>
      <c r="I14" s="33"/>
      <c r="J14" s="33"/>
      <c r="K14" s="33"/>
      <c r="L14" s="33"/>
      <c r="M14" s="33"/>
      <c r="N14" s="33"/>
      <c r="O14" s="58"/>
      <c r="P14" s="59"/>
      <c r="Q14" s="102"/>
      <c r="R14" s="103"/>
      <c r="S14" s="103"/>
      <c r="T14" s="103"/>
      <c r="U14" s="104"/>
    </row>
    <row r="15" spans="1:21" hidden="1">
      <c r="A15" s="142"/>
      <c r="B15" s="142"/>
      <c r="C15" s="143"/>
      <c r="D15" s="144"/>
      <c r="E15" s="145"/>
      <c r="F15" s="31" t="s">
        <v>22</v>
      </c>
      <c r="G15" s="33"/>
      <c r="H15" s="33"/>
      <c r="I15" s="33"/>
      <c r="J15" s="33"/>
      <c r="K15" s="37"/>
      <c r="L15" s="37"/>
      <c r="M15" s="37"/>
      <c r="N15" s="37"/>
      <c r="O15" s="58"/>
      <c r="P15" s="59"/>
      <c r="Q15" s="102"/>
      <c r="R15" s="103"/>
      <c r="S15" s="103"/>
      <c r="T15" s="103"/>
      <c r="U15" s="104"/>
    </row>
    <row r="16" spans="1:21" ht="39" customHeight="1">
      <c r="A16" s="142"/>
      <c r="B16" s="142"/>
      <c r="C16" s="143"/>
      <c r="D16" s="144"/>
      <c r="E16" s="145"/>
      <c r="F16" s="38" t="s">
        <v>11</v>
      </c>
      <c r="G16" s="36">
        <f>G13+G14+G15</f>
        <v>0.4</v>
      </c>
      <c r="H16" s="36">
        <f t="shared" ref="H16:P16" si="0">H13+H14+H15</f>
        <v>0.4</v>
      </c>
      <c r="I16" s="36">
        <f t="shared" si="0"/>
        <v>0</v>
      </c>
      <c r="J16" s="36">
        <f t="shared" si="0"/>
        <v>0</v>
      </c>
      <c r="K16" s="36">
        <f t="shared" si="0"/>
        <v>0.89924000000000004</v>
      </c>
      <c r="L16" s="36">
        <f t="shared" si="0"/>
        <v>0.89924000000000004</v>
      </c>
      <c r="M16" s="36">
        <f t="shared" si="0"/>
        <v>0</v>
      </c>
      <c r="N16" s="36">
        <f t="shared" si="0"/>
        <v>0</v>
      </c>
      <c r="O16" s="39">
        <f t="shared" si="0"/>
        <v>0.9</v>
      </c>
      <c r="P16" s="40">
        <f t="shared" si="0"/>
        <v>0.9</v>
      </c>
      <c r="Q16" s="105"/>
      <c r="R16" s="106"/>
      <c r="S16" s="106"/>
      <c r="T16" s="106"/>
      <c r="U16" s="107"/>
    </row>
    <row r="17" spans="1:21" ht="38.25" customHeight="1">
      <c r="A17" s="146" t="s">
        <v>10</v>
      </c>
      <c r="B17" s="147"/>
      <c r="C17" s="147"/>
      <c r="D17" s="148"/>
      <c r="E17" s="149" t="s">
        <v>69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3">
        <v>2022</v>
      </c>
      <c r="R17" s="13" t="s">
        <v>70</v>
      </c>
      <c r="S17" s="13" t="s">
        <v>71</v>
      </c>
      <c r="T17" s="13" t="s">
        <v>73</v>
      </c>
      <c r="U17" s="30">
        <v>1</v>
      </c>
    </row>
    <row r="18" spans="1:21">
      <c r="A18" s="41"/>
      <c r="B18" s="42"/>
      <c r="C18" s="43" t="s">
        <v>12</v>
      </c>
      <c r="D18" s="44"/>
      <c r="E18" s="44"/>
      <c r="F18" s="45"/>
      <c r="G18" s="46">
        <f>G16</f>
        <v>0.4</v>
      </c>
      <c r="H18" s="46">
        <f t="shared" ref="H18:P18" si="1">H16</f>
        <v>0.4</v>
      </c>
      <c r="I18" s="46">
        <f t="shared" si="1"/>
        <v>0</v>
      </c>
      <c r="J18" s="46">
        <f t="shared" si="1"/>
        <v>0</v>
      </c>
      <c r="K18" s="46">
        <f t="shared" si="1"/>
        <v>0.89924000000000004</v>
      </c>
      <c r="L18" s="46">
        <f t="shared" si="1"/>
        <v>0.89924000000000004</v>
      </c>
      <c r="M18" s="47">
        <f t="shared" si="1"/>
        <v>0</v>
      </c>
      <c r="N18" s="48">
        <f t="shared" si="1"/>
        <v>0</v>
      </c>
      <c r="O18" s="48">
        <f t="shared" si="1"/>
        <v>0.9</v>
      </c>
      <c r="P18" s="48">
        <f t="shared" si="1"/>
        <v>0.9</v>
      </c>
      <c r="Q18" s="151"/>
      <c r="R18" s="152"/>
      <c r="S18" s="152"/>
      <c r="T18" s="152"/>
      <c r="U18" s="153"/>
    </row>
    <row r="19" spans="1:21">
      <c r="A19" s="49"/>
      <c r="B19" s="50"/>
      <c r="C19" s="160" t="s">
        <v>13</v>
      </c>
      <c r="D19" s="161"/>
      <c r="E19" s="161"/>
      <c r="F19" s="162"/>
      <c r="G19" s="51">
        <f>G18</f>
        <v>0.4</v>
      </c>
      <c r="H19" s="51">
        <f t="shared" ref="H19:P20" si="2">H18</f>
        <v>0.4</v>
      </c>
      <c r="I19" s="51">
        <f t="shared" si="2"/>
        <v>0</v>
      </c>
      <c r="J19" s="51">
        <f t="shared" si="2"/>
        <v>0</v>
      </c>
      <c r="K19" s="51">
        <f t="shared" si="2"/>
        <v>0.89924000000000004</v>
      </c>
      <c r="L19" s="51">
        <f t="shared" si="2"/>
        <v>0.89924000000000004</v>
      </c>
      <c r="M19" s="52">
        <f t="shared" si="2"/>
        <v>0</v>
      </c>
      <c r="N19" s="52">
        <f t="shared" si="2"/>
        <v>0</v>
      </c>
      <c r="O19" s="52">
        <f t="shared" si="2"/>
        <v>0.9</v>
      </c>
      <c r="P19" s="52">
        <f t="shared" si="2"/>
        <v>0.9</v>
      </c>
      <c r="Q19" s="154"/>
      <c r="R19" s="155"/>
      <c r="S19" s="155"/>
      <c r="T19" s="155"/>
      <c r="U19" s="156"/>
    </row>
    <row r="20" spans="1:21">
      <c r="A20" s="53"/>
      <c r="B20" s="54"/>
      <c r="C20" s="163" t="s">
        <v>14</v>
      </c>
      <c r="D20" s="164"/>
      <c r="E20" s="164"/>
      <c r="F20" s="165"/>
      <c r="G20" s="55">
        <f>G19</f>
        <v>0.4</v>
      </c>
      <c r="H20" s="56">
        <f t="shared" si="2"/>
        <v>0.4</v>
      </c>
      <c r="I20" s="56">
        <f t="shared" si="2"/>
        <v>0</v>
      </c>
      <c r="J20" s="56">
        <f t="shared" si="2"/>
        <v>0</v>
      </c>
      <c r="K20" s="56">
        <f t="shared" si="2"/>
        <v>0.89924000000000004</v>
      </c>
      <c r="L20" s="56">
        <f t="shared" si="2"/>
        <v>0.89924000000000004</v>
      </c>
      <c r="M20" s="57">
        <f t="shared" si="2"/>
        <v>0</v>
      </c>
      <c r="N20" s="57">
        <f t="shared" si="2"/>
        <v>0</v>
      </c>
      <c r="O20" s="57">
        <f t="shared" si="2"/>
        <v>0.9</v>
      </c>
      <c r="P20" s="57">
        <f t="shared" si="2"/>
        <v>0.9</v>
      </c>
      <c r="Q20" s="157"/>
      <c r="R20" s="158"/>
      <c r="S20" s="158"/>
      <c r="T20" s="158"/>
      <c r="U20" s="159"/>
    </row>
    <row r="21" spans="1:21">
      <c r="A21" s="60" t="s">
        <v>24</v>
      </c>
      <c r="B21" s="166" t="s">
        <v>60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8"/>
    </row>
    <row r="22" spans="1:21">
      <c r="A22" s="60" t="s">
        <v>24</v>
      </c>
      <c r="B22" s="61" t="s">
        <v>10</v>
      </c>
      <c r="C22" s="136" t="s">
        <v>61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7"/>
    </row>
    <row r="23" spans="1:21">
      <c r="A23" s="60" t="s">
        <v>24</v>
      </c>
      <c r="B23" s="66" t="s">
        <v>10</v>
      </c>
      <c r="C23" s="67" t="s">
        <v>10</v>
      </c>
      <c r="D23" s="138" t="s">
        <v>62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</row>
    <row r="24" spans="1:21">
      <c r="A24" s="141" t="s">
        <v>24</v>
      </c>
      <c r="B24" s="142" t="s">
        <v>10</v>
      </c>
      <c r="C24" s="143" t="s">
        <v>10</v>
      </c>
      <c r="D24" s="144" t="s">
        <v>10</v>
      </c>
      <c r="E24" s="145" t="s">
        <v>52</v>
      </c>
      <c r="F24" s="31" t="s">
        <v>39</v>
      </c>
      <c r="G24" s="32">
        <f>339465/1000</f>
        <v>339.46499999999997</v>
      </c>
      <c r="H24" s="33">
        <f>339465/1000</f>
        <v>339.46499999999997</v>
      </c>
      <c r="I24" s="33">
        <f>275485/1000</f>
        <v>275.48500000000001</v>
      </c>
      <c r="J24" s="33"/>
      <c r="K24" s="32">
        <f>383300/1000</f>
        <v>383.3</v>
      </c>
      <c r="L24" s="33">
        <f>382500/1000</f>
        <v>382.5</v>
      </c>
      <c r="M24" s="33">
        <f>295100/1000</f>
        <v>295.10000000000002</v>
      </c>
      <c r="N24" s="33">
        <f>800/1000</f>
        <v>0.8</v>
      </c>
      <c r="O24" s="34">
        <v>385.3</v>
      </c>
      <c r="P24" s="35">
        <v>387.22</v>
      </c>
      <c r="Q24" s="174"/>
      <c r="R24" s="174"/>
      <c r="S24" s="174"/>
      <c r="T24" s="174"/>
      <c r="U24" s="175"/>
    </row>
    <row r="25" spans="1:21">
      <c r="A25" s="142"/>
      <c r="B25" s="142"/>
      <c r="C25" s="143"/>
      <c r="D25" s="144"/>
      <c r="E25" s="145"/>
      <c r="F25" s="31" t="s">
        <v>56</v>
      </c>
      <c r="G25" s="32"/>
      <c r="H25" s="33"/>
      <c r="I25" s="32"/>
      <c r="J25" s="32"/>
      <c r="K25" s="32">
        <f>6170/1000</f>
        <v>6.17</v>
      </c>
      <c r="L25" s="33">
        <f>6170/1000</f>
        <v>6.17</v>
      </c>
      <c r="M25" s="33">
        <f>6082/1000</f>
        <v>6.0819999999999999</v>
      </c>
      <c r="N25" s="33"/>
      <c r="O25" s="34"/>
      <c r="P25" s="35"/>
      <c r="Q25" s="176"/>
      <c r="R25" s="176"/>
      <c r="S25" s="176"/>
      <c r="T25" s="176"/>
      <c r="U25" s="177"/>
    </row>
    <row r="26" spans="1:21">
      <c r="A26" s="142"/>
      <c r="B26" s="142"/>
      <c r="C26" s="143"/>
      <c r="D26" s="144"/>
      <c r="E26" s="145"/>
      <c r="F26" s="31" t="s">
        <v>57</v>
      </c>
      <c r="G26" s="32">
        <f>77445/1000</f>
        <v>77.444999999999993</v>
      </c>
      <c r="H26" s="33">
        <f>77445/1000</f>
        <v>77.444999999999993</v>
      </c>
      <c r="I26" s="32"/>
      <c r="J26" s="32"/>
      <c r="K26" s="32">
        <f>72165/1000</f>
        <v>72.165000000000006</v>
      </c>
      <c r="L26" s="33">
        <f>70165/1000</f>
        <v>70.165000000000006</v>
      </c>
      <c r="M26" s="33"/>
      <c r="N26" s="33">
        <f>2000/1000</f>
        <v>2</v>
      </c>
      <c r="O26" s="34">
        <f>72165/1000</f>
        <v>72.165000000000006</v>
      </c>
      <c r="P26" s="35">
        <v>72.52</v>
      </c>
      <c r="Q26" s="176"/>
      <c r="R26" s="176"/>
      <c r="S26" s="176"/>
      <c r="T26" s="176"/>
      <c r="U26" s="177"/>
    </row>
    <row r="27" spans="1:21" ht="15" hidden="1" customHeight="1">
      <c r="A27" s="142"/>
      <c r="B27" s="142"/>
      <c r="C27" s="143"/>
      <c r="D27" s="144"/>
      <c r="E27" s="145"/>
      <c r="F27" s="31" t="s">
        <v>22</v>
      </c>
      <c r="G27" s="32"/>
      <c r="H27" s="33"/>
      <c r="I27" s="33"/>
      <c r="J27" s="33"/>
      <c r="K27" s="36"/>
      <c r="L27" s="37"/>
      <c r="M27" s="37"/>
      <c r="N27" s="37"/>
      <c r="O27" s="34"/>
      <c r="P27" s="35"/>
      <c r="Q27" s="176"/>
      <c r="R27" s="176"/>
      <c r="S27" s="176"/>
      <c r="T27" s="176"/>
      <c r="U27" s="177"/>
    </row>
    <row r="28" spans="1:21">
      <c r="A28" s="142"/>
      <c r="B28" s="142"/>
      <c r="C28" s="143"/>
      <c r="D28" s="144"/>
      <c r="E28" s="145"/>
      <c r="F28" s="38" t="s">
        <v>11</v>
      </c>
      <c r="G28" s="36">
        <f>G24+G25+G26+G27</f>
        <v>416.90999999999997</v>
      </c>
      <c r="H28" s="36">
        <f>H24+H25+H26+H27</f>
        <v>416.90999999999997</v>
      </c>
      <c r="I28" s="36">
        <f t="shared" ref="I28:J28" si="3">I24+I25+I27</f>
        <v>275.48500000000001</v>
      </c>
      <c r="J28" s="36">
        <f t="shared" si="3"/>
        <v>0</v>
      </c>
      <c r="K28" s="36">
        <f>K24+K25+K26+K27</f>
        <v>461.63500000000005</v>
      </c>
      <c r="L28" s="36">
        <f>L24+L25+L26+L27</f>
        <v>458.83500000000004</v>
      </c>
      <c r="M28" s="36">
        <f>M24+M25+M26+M27</f>
        <v>301.18200000000002</v>
      </c>
      <c r="N28" s="36">
        <f>N24+N25+N26+N27</f>
        <v>2.8</v>
      </c>
      <c r="O28" s="39">
        <f>O24+O25+O26</f>
        <v>457.46500000000003</v>
      </c>
      <c r="P28" s="40">
        <f>P24+P25+P26</f>
        <v>459.74</v>
      </c>
      <c r="Q28" s="176"/>
      <c r="R28" s="176"/>
      <c r="S28" s="176"/>
      <c r="T28" s="176"/>
      <c r="U28" s="177"/>
    </row>
    <row r="29" spans="1:21">
      <c r="A29" s="141" t="s">
        <v>24</v>
      </c>
      <c r="B29" s="142" t="s">
        <v>10</v>
      </c>
      <c r="C29" s="143" t="s">
        <v>10</v>
      </c>
      <c r="D29" s="144" t="s">
        <v>24</v>
      </c>
      <c r="E29" s="145" t="s">
        <v>53</v>
      </c>
      <c r="F29" s="31" t="s">
        <v>39</v>
      </c>
      <c r="G29" s="32">
        <f>99105/1000</f>
        <v>99.105000000000004</v>
      </c>
      <c r="H29" s="33">
        <f>99105/1000</f>
        <v>99.105000000000004</v>
      </c>
      <c r="I29" s="33">
        <f>97695/1000</f>
        <v>97.694999999999993</v>
      </c>
      <c r="J29" s="33"/>
      <c r="K29" s="32">
        <f>95170/1000</f>
        <v>95.17</v>
      </c>
      <c r="L29" s="33">
        <f>95170/1000</f>
        <v>95.17</v>
      </c>
      <c r="M29" s="33">
        <f>92970/1000</f>
        <v>92.97</v>
      </c>
      <c r="N29" s="33"/>
      <c r="O29" s="34">
        <v>95.65</v>
      </c>
      <c r="P29" s="35">
        <v>96.13</v>
      </c>
      <c r="Q29" s="176"/>
      <c r="R29" s="176"/>
      <c r="S29" s="176"/>
      <c r="T29" s="176"/>
      <c r="U29" s="177"/>
    </row>
    <row r="30" spans="1:21">
      <c r="A30" s="141"/>
      <c r="B30" s="142"/>
      <c r="C30" s="143"/>
      <c r="D30" s="144"/>
      <c r="E30" s="145"/>
      <c r="F30" s="31" t="s">
        <v>58</v>
      </c>
      <c r="G30" s="32">
        <f>423730/1000</f>
        <v>423.73</v>
      </c>
      <c r="H30" s="33">
        <f>423730/1000</f>
        <v>423.73</v>
      </c>
      <c r="I30" s="33">
        <f>408030/1000</f>
        <v>408.03</v>
      </c>
      <c r="J30" s="33"/>
      <c r="K30" s="32">
        <f>452420/1000</f>
        <v>452.42</v>
      </c>
      <c r="L30" s="33">
        <f>452420/1000</f>
        <v>452.42</v>
      </c>
      <c r="M30" s="33">
        <f>433670/1000</f>
        <v>433.67</v>
      </c>
      <c r="N30" s="33"/>
      <c r="O30" s="34">
        <v>454.68</v>
      </c>
      <c r="P30" s="35">
        <v>456.95</v>
      </c>
      <c r="Q30" s="176"/>
      <c r="R30" s="176"/>
      <c r="S30" s="176"/>
      <c r="T30" s="176"/>
      <c r="U30" s="177"/>
    </row>
    <row r="31" spans="1:21">
      <c r="A31" s="142"/>
      <c r="B31" s="142"/>
      <c r="C31" s="143"/>
      <c r="D31" s="144"/>
      <c r="E31" s="145"/>
      <c r="F31" s="31" t="s">
        <v>59</v>
      </c>
      <c r="G31" s="32"/>
      <c r="H31" s="33"/>
      <c r="I31" s="32"/>
      <c r="J31" s="32"/>
      <c r="K31" s="32">
        <f>16260/1000</f>
        <v>16.260000000000002</v>
      </c>
      <c r="L31" s="33">
        <f>16260/1000</f>
        <v>16.260000000000002</v>
      </c>
      <c r="M31" s="33">
        <f>16030/1000</f>
        <v>16.03</v>
      </c>
      <c r="N31" s="33"/>
      <c r="O31" s="34">
        <v>16.34</v>
      </c>
      <c r="P31" s="35">
        <v>16.420000000000002</v>
      </c>
      <c r="Q31" s="176"/>
      <c r="R31" s="176"/>
      <c r="S31" s="176"/>
      <c r="T31" s="176"/>
      <c r="U31" s="177"/>
    </row>
    <row r="32" spans="1:21">
      <c r="A32" s="142"/>
      <c r="B32" s="142"/>
      <c r="C32" s="143"/>
      <c r="D32" s="144"/>
      <c r="E32" s="145"/>
      <c r="F32" s="31" t="s">
        <v>22</v>
      </c>
      <c r="G32" s="32"/>
      <c r="H32" s="33"/>
      <c r="I32" s="33"/>
      <c r="J32" s="33"/>
      <c r="K32" s="36"/>
      <c r="L32" s="37"/>
      <c r="M32" s="37"/>
      <c r="N32" s="37"/>
      <c r="O32" s="34"/>
      <c r="P32" s="35"/>
      <c r="Q32" s="176"/>
      <c r="R32" s="176"/>
      <c r="S32" s="176"/>
      <c r="T32" s="176"/>
      <c r="U32" s="177"/>
    </row>
    <row r="33" spans="1:21">
      <c r="A33" s="142"/>
      <c r="B33" s="142"/>
      <c r="C33" s="143"/>
      <c r="D33" s="144"/>
      <c r="E33" s="145"/>
      <c r="F33" s="38" t="s">
        <v>11</v>
      </c>
      <c r="G33" s="36">
        <f>G29+G30+G31+G32</f>
        <v>522.83500000000004</v>
      </c>
      <c r="H33" s="36">
        <f>H29+H30+H31+H32</f>
        <v>522.83500000000004</v>
      </c>
      <c r="I33" s="36">
        <f>I29+I30+I31+I32</f>
        <v>505.72499999999997</v>
      </c>
      <c r="J33" s="36">
        <f t="shared" ref="J33:N33" si="4">J29+J31+J32</f>
        <v>0</v>
      </c>
      <c r="K33" s="36">
        <f>K29+K30+K31+K32</f>
        <v>563.85</v>
      </c>
      <c r="L33" s="36">
        <f>L29+L30+L31+L32</f>
        <v>563.85</v>
      </c>
      <c r="M33" s="36">
        <f>M29+M30+M31+M32</f>
        <v>542.66999999999996</v>
      </c>
      <c r="N33" s="36">
        <f t="shared" si="4"/>
        <v>0</v>
      </c>
      <c r="O33" s="39">
        <f>O29+O30+O31+O32</f>
        <v>566.67000000000007</v>
      </c>
      <c r="P33" s="40">
        <f>P29+P30+P31+P32</f>
        <v>569.49999999999989</v>
      </c>
      <c r="Q33" s="178"/>
      <c r="R33" s="178"/>
      <c r="S33" s="178"/>
      <c r="T33" s="178"/>
      <c r="U33" s="179"/>
    </row>
    <row r="34" spans="1:21" ht="68.25" customHeight="1">
      <c r="A34" s="146" t="s">
        <v>10</v>
      </c>
      <c r="B34" s="147"/>
      <c r="C34" s="147"/>
      <c r="D34" s="148"/>
      <c r="E34" s="172" t="s">
        <v>54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64">
        <v>2022</v>
      </c>
      <c r="R34" s="65" t="s">
        <v>55</v>
      </c>
      <c r="S34" s="65" t="s">
        <v>77</v>
      </c>
      <c r="T34" s="65" t="s">
        <v>73</v>
      </c>
      <c r="U34" s="30">
        <v>222</v>
      </c>
    </row>
    <row r="35" spans="1:21">
      <c r="A35" s="41"/>
      <c r="B35" s="42"/>
      <c r="C35" s="43" t="s">
        <v>12</v>
      </c>
      <c r="D35" s="44"/>
      <c r="E35" s="44"/>
      <c r="F35" s="45"/>
      <c r="G35" s="46">
        <f>G28+G33</f>
        <v>939.745</v>
      </c>
      <c r="H35" s="46">
        <f>H28+H33</f>
        <v>939.745</v>
      </c>
      <c r="I35" s="46">
        <f>I28+I33</f>
        <v>781.21</v>
      </c>
      <c r="J35" s="46">
        <f t="shared" ref="J35" si="5">J33</f>
        <v>0</v>
      </c>
      <c r="K35" s="46">
        <f>K28+K33</f>
        <v>1025.4850000000001</v>
      </c>
      <c r="L35" s="46">
        <f>L28+L33</f>
        <v>1022.6850000000001</v>
      </c>
      <c r="M35" s="47">
        <f>M28+M33</f>
        <v>843.85199999999998</v>
      </c>
      <c r="N35" s="48">
        <f>N33+N28</f>
        <v>2.8</v>
      </c>
      <c r="O35" s="48">
        <f>O33+O28</f>
        <v>1024.1350000000002</v>
      </c>
      <c r="P35" s="48">
        <f>P33+P28</f>
        <v>1029.2399999999998</v>
      </c>
      <c r="Q35" s="151"/>
      <c r="R35" s="152"/>
      <c r="S35" s="152"/>
      <c r="T35" s="152"/>
      <c r="U35" s="153"/>
    </row>
    <row r="36" spans="1:21">
      <c r="A36" s="49"/>
      <c r="B36" s="50"/>
      <c r="C36" s="160" t="s">
        <v>13</v>
      </c>
      <c r="D36" s="161"/>
      <c r="E36" s="161"/>
      <c r="F36" s="162"/>
      <c r="G36" s="51">
        <f>G35</f>
        <v>939.745</v>
      </c>
      <c r="H36" s="51">
        <f t="shared" ref="H36:P37" si="6">H35</f>
        <v>939.745</v>
      </c>
      <c r="I36" s="51">
        <f t="shared" si="6"/>
        <v>781.21</v>
      </c>
      <c r="J36" s="51">
        <f t="shared" si="6"/>
        <v>0</v>
      </c>
      <c r="K36" s="51">
        <f t="shared" si="6"/>
        <v>1025.4850000000001</v>
      </c>
      <c r="L36" s="51">
        <f t="shared" si="6"/>
        <v>1022.6850000000001</v>
      </c>
      <c r="M36" s="52">
        <f t="shared" si="6"/>
        <v>843.85199999999998</v>
      </c>
      <c r="N36" s="52">
        <f t="shared" si="6"/>
        <v>2.8</v>
      </c>
      <c r="O36" s="52">
        <f t="shared" si="6"/>
        <v>1024.1350000000002</v>
      </c>
      <c r="P36" s="52">
        <f t="shared" si="6"/>
        <v>1029.2399999999998</v>
      </c>
      <c r="Q36" s="154"/>
      <c r="R36" s="155"/>
      <c r="S36" s="155"/>
      <c r="T36" s="155"/>
      <c r="U36" s="156"/>
    </row>
    <row r="37" spans="1:21">
      <c r="A37" s="53"/>
      <c r="B37" s="54"/>
      <c r="C37" s="163" t="s">
        <v>14</v>
      </c>
      <c r="D37" s="164"/>
      <c r="E37" s="164"/>
      <c r="F37" s="165"/>
      <c r="G37" s="56">
        <f>G36</f>
        <v>939.745</v>
      </c>
      <c r="H37" s="56">
        <f t="shared" si="6"/>
        <v>939.745</v>
      </c>
      <c r="I37" s="56">
        <f t="shared" si="6"/>
        <v>781.21</v>
      </c>
      <c r="J37" s="56">
        <f t="shared" si="6"/>
        <v>0</v>
      </c>
      <c r="K37" s="56">
        <f t="shared" si="6"/>
        <v>1025.4850000000001</v>
      </c>
      <c r="L37" s="56">
        <f t="shared" si="6"/>
        <v>1022.6850000000001</v>
      </c>
      <c r="M37" s="57">
        <f t="shared" si="6"/>
        <v>843.85199999999998</v>
      </c>
      <c r="N37" s="57">
        <f t="shared" si="6"/>
        <v>2.8</v>
      </c>
      <c r="O37" s="57">
        <f t="shared" si="6"/>
        <v>1024.1350000000002</v>
      </c>
      <c r="P37" s="57">
        <f t="shared" si="6"/>
        <v>1029.2399999999998</v>
      </c>
      <c r="Q37" s="157"/>
      <c r="R37" s="158"/>
      <c r="S37" s="158"/>
      <c r="T37" s="158"/>
      <c r="U37" s="159"/>
    </row>
    <row r="38" spans="1:21">
      <c r="A38" s="62" t="s">
        <v>40</v>
      </c>
      <c r="B38" s="166" t="s">
        <v>42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</row>
    <row r="39" spans="1:21">
      <c r="A39" s="62" t="s">
        <v>40</v>
      </c>
      <c r="B39" s="63" t="s">
        <v>10</v>
      </c>
      <c r="C39" s="169" t="s">
        <v>43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</row>
    <row r="40" spans="1:21">
      <c r="A40" s="62" t="s">
        <v>40</v>
      </c>
      <c r="B40" s="66" t="s">
        <v>10</v>
      </c>
      <c r="C40" s="67" t="s">
        <v>24</v>
      </c>
      <c r="D40" s="138" t="s">
        <v>44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0"/>
    </row>
    <row r="41" spans="1:21">
      <c r="A41" s="180" t="s">
        <v>40</v>
      </c>
      <c r="B41" s="181" t="s">
        <v>10</v>
      </c>
      <c r="C41" s="182" t="s">
        <v>24</v>
      </c>
      <c r="D41" s="183" t="s">
        <v>41</v>
      </c>
      <c r="E41" s="184" t="s">
        <v>74</v>
      </c>
      <c r="F41" s="68" t="s">
        <v>59</v>
      </c>
      <c r="G41" s="33">
        <f>13840/1000</f>
        <v>13.84</v>
      </c>
      <c r="H41" s="33">
        <f>13840/1000</f>
        <v>13.84</v>
      </c>
      <c r="I41" s="33"/>
      <c r="J41" s="33"/>
      <c r="K41" s="33">
        <f>16000/1000</f>
        <v>16</v>
      </c>
      <c r="L41" s="33">
        <f>16000/1000</f>
        <v>16</v>
      </c>
      <c r="M41" s="33"/>
      <c r="N41" s="33"/>
      <c r="O41" s="58">
        <v>16.812000000000001</v>
      </c>
      <c r="P41" s="59">
        <v>17.702000000000002</v>
      </c>
      <c r="Q41" s="190"/>
      <c r="R41" s="190"/>
      <c r="S41" s="190"/>
      <c r="T41" s="190"/>
      <c r="U41" s="191"/>
    </row>
    <row r="42" spans="1:21" ht="15" hidden="1" customHeight="1">
      <c r="A42" s="181"/>
      <c r="B42" s="181"/>
      <c r="C42" s="182"/>
      <c r="D42" s="183"/>
      <c r="E42" s="184"/>
      <c r="F42" s="68" t="s">
        <v>22</v>
      </c>
      <c r="G42" s="69"/>
      <c r="H42" s="70"/>
      <c r="I42" s="69"/>
      <c r="J42" s="69"/>
      <c r="K42" s="69"/>
      <c r="L42" s="70"/>
      <c r="M42" s="70"/>
      <c r="N42" s="70"/>
      <c r="O42" s="71"/>
      <c r="P42" s="72"/>
      <c r="Q42" s="192"/>
      <c r="R42" s="192"/>
      <c r="S42" s="192"/>
      <c r="T42" s="192"/>
      <c r="U42" s="193"/>
    </row>
    <row r="43" spans="1:21" ht="15" hidden="1" customHeight="1">
      <c r="A43" s="181"/>
      <c r="B43" s="181"/>
      <c r="C43" s="182"/>
      <c r="D43" s="183"/>
      <c r="E43" s="184"/>
      <c r="F43" s="68" t="s">
        <v>22</v>
      </c>
      <c r="G43" s="69"/>
      <c r="H43" s="70"/>
      <c r="I43" s="70"/>
      <c r="J43" s="70"/>
      <c r="K43" s="73"/>
      <c r="L43" s="74"/>
      <c r="M43" s="74"/>
      <c r="N43" s="74"/>
      <c r="O43" s="71"/>
      <c r="P43" s="72"/>
      <c r="Q43" s="192"/>
      <c r="R43" s="192"/>
      <c r="S43" s="192"/>
      <c r="T43" s="192"/>
      <c r="U43" s="193"/>
    </row>
    <row r="44" spans="1:21" ht="30.75" customHeight="1">
      <c r="A44" s="181"/>
      <c r="B44" s="181"/>
      <c r="C44" s="182"/>
      <c r="D44" s="183"/>
      <c r="E44" s="184"/>
      <c r="F44" s="75" t="s">
        <v>11</v>
      </c>
      <c r="G44" s="73">
        <f>G41+G42+G43</f>
        <v>13.84</v>
      </c>
      <c r="H44" s="73">
        <f t="shared" ref="H44:P44" si="7">H41+H42+H43</f>
        <v>13.84</v>
      </c>
      <c r="I44" s="73">
        <f t="shared" si="7"/>
        <v>0</v>
      </c>
      <c r="J44" s="73">
        <f t="shared" si="7"/>
        <v>0</v>
      </c>
      <c r="K44" s="73">
        <f t="shared" si="7"/>
        <v>16</v>
      </c>
      <c r="L44" s="73">
        <f t="shared" si="7"/>
        <v>16</v>
      </c>
      <c r="M44" s="73">
        <f t="shared" si="7"/>
        <v>0</v>
      </c>
      <c r="N44" s="73">
        <f t="shared" si="7"/>
        <v>0</v>
      </c>
      <c r="O44" s="76">
        <f t="shared" si="7"/>
        <v>16.812000000000001</v>
      </c>
      <c r="P44" s="77">
        <f t="shared" si="7"/>
        <v>17.702000000000002</v>
      </c>
      <c r="Q44" s="192"/>
      <c r="R44" s="192"/>
      <c r="S44" s="192"/>
      <c r="T44" s="192"/>
      <c r="U44" s="193"/>
    </row>
    <row r="45" spans="1:21" ht="56.25" customHeight="1">
      <c r="A45" s="185" t="s">
        <v>10</v>
      </c>
      <c r="B45" s="186"/>
      <c r="C45" s="186"/>
      <c r="D45" s="187"/>
      <c r="E45" s="188" t="s">
        <v>76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8">
        <v>2022</v>
      </c>
      <c r="R45" s="11" t="s">
        <v>46</v>
      </c>
      <c r="S45" s="11" t="s">
        <v>79</v>
      </c>
      <c r="T45" s="11" t="s">
        <v>73</v>
      </c>
      <c r="U45" s="11">
        <v>50</v>
      </c>
    </row>
    <row r="46" spans="1:21">
      <c r="A46" s="180" t="s">
        <v>40</v>
      </c>
      <c r="B46" s="181" t="s">
        <v>10</v>
      </c>
      <c r="C46" s="182" t="s">
        <v>24</v>
      </c>
      <c r="D46" s="183" t="s">
        <v>67</v>
      </c>
      <c r="E46" s="184" t="s">
        <v>75</v>
      </c>
      <c r="F46" s="68" t="s">
        <v>59</v>
      </c>
      <c r="G46" s="33">
        <f>160/1000</f>
        <v>0.16</v>
      </c>
      <c r="H46" s="33">
        <f>160/1000</f>
        <v>0.16</v>
      </c>
      <c r="I46" s="33"/>
      <c r="J46" s="33"/>
      <c r="K46" s="33">
        <f>168/1000</f>
        <v>0.16800000000000001</v>
      </c>
      <c r="L46" s="33">
        <f>168/1000</f>
        <v>0.16800000000000001</v>
      </c>
      <c r="M46" s="33"/>
      <c r="N46" s="33"/>
      <c r="O46" s="58">
        <f>168/1000</f>
        <v>0.16800000000000001</v>
      </c>
      <c r="P46" s="59">
        <f>168/1000</f>
        <v>0.16800000000000001</v>
      </c>
      <c r="Q46" s="194"/>
      <c r="R46" s="194"/>
      <c r="S46" s="194"/>
      <c r="T46" s="194"/>
      <c r="U46" s="195"/>
    </row>
    <row r="47" spans="1:21" ht="15" hidden="1" customHeight="1">
      <c r="A47" s="181"/>
      <c r="B47" s="181"/>
      <c r="C47" s="182"/>
      <c r="D47" s="183"/>
      <c r="E47" s="184"/>
      <c r="F47" s="68" t="s">
        <v>22</v>
      </c>
      <c r="G47" s="69"/>
      <c r="H47" s="70"/>
      <c r="I47" s="69"/>
      <c r="J47" s="69"/>
      <c r="K47" s="69"/>
      <c r="L47" s="70"/>
      <c r="M47" s="70"/>
      <c r="N47" s="70"/>
      <c r="O47" s="71"/>
      <c r="P47" s="72"/>
      <c r="Q47" s="196"/>
      <c r="R47" s="196"/>
      <c r="S47" s="196"/>
      <c r="T47" s="196"/>
      <c r="U47" s="197"/>
    </row>
    <row r="48" spans="1:21" ht="15" hidden="1" customHeight="1">
      <c r="A48" s="181"/>
      <c r="B48" s="181"/>
      <c r="C48" s="182"/>
      <c r="D48" s="183"/>
      <c r="E48" s="184"/>
      <c r="F48" s="68" t="s">
        <v>22</v>
      </c>
      <c r="G48" s="69"/>
      <c r="H48" s="70"/>
      <c r="I48" s="70"/>
      <c r="J48" s="70"/>
      <c r="K48" s="73"/>
      <c r="L48" s="74"/>
      <c r="M48" s="74"/>
      <c r="N48" s="74"/>
      <c r="O48" s="71"/>
      <c r="P48" s="72"/>
      <c r="Q48" s="196"/>
      <c r="R48" s="196"/>
      <c r="S48" s="196"/>
      <c r="T48" s="196"/>
      <c r="U48" s="197"/>
    </row>
    <row r="49" spans="1:21" ht="29.25" customHeight="1">
      <c r="A49" s="181"/>
      <c r="B49" s="181"/>
      <c r="C49" s="182"/>
      <c r="D49" s="183"/>
      <c r="E49" s="184"/>
      <c r="F49" s="75" t="s">
        <v>11</v>
      </c>
      <c r="G49" s="73">
        <f>G46+G47+G48</f>
        <v>0.16</v>
      </c>
      <c r="H49" s="73">
        <f t="shared" ref="H49:P49" si="8">H46+H47+H48</f>
        <v>0.16</v>
      </c>
      <c r="I49" s="73">
        <f t="shared" si="8"/>
        <v>0</v>
      </c>
      <c r="J49" s="73">
        <f t="shared" si="8"/>
        <v>0</v>
      </c>
      <c r="K49" s="73">
        <f t="shared" si="8"/>
        <v>0.16800000000000001</v>
      </c>
      <c r="L49" s="73">
        <f t="shared" si="8"/>
        <v>0.16800000000000001</v>
      </c>
      <c r="M49" s="73">
        <f t="shared" si="8"/>
        <v>0</v>
      </c>
      <c r="N49" s="73">
        <f t="shared" si="8"/>
        <v>0</v>
      </c>
      <c r="O49" s="76">
        <f t="shared" si="8"/>
        <v>0.16800000000000001</v>
      </c>
      <c r="P49" s="77">
        <f t="shared" si="8"/>
        <v>0.16800000000000001</v>
      </c>
      <c r="Q49" s="198"/>
      <c r="R49" s="198"/>
      <c r="S49" s="198"/>
      <c r="T49" s="198"/>
      <c r="U49" s="199"/>
    </row>
    <row r="50" spans="1:21" ht="51">
      <c r="A50" s="185" t="s">
        <v>10</v>
      </c>
      <c r="B50" s="186"/>
      <c r="C50" s="186"/>
      <c r="D50" s="187"/>
      <c r="E50" s="188" t="s">
        <v>78</v>
      </c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8">
        <v>2022</v>
      </c>
      <c r="R50" s="11" t="s">
        <v>46</v>
      </c>
      <c r="S50" s="11" t="s">
        <v>80</v>
      </c>
      <c r="T50" s="11" t="s">
        <v>73</v>
      </c>
      <c r="U50" s="11">
        <v>2</v>
      </c>
    </row>
    <row r="51" spans="1:21">
      <c r="A51" s="78"/>
      <c r="B51" s="79"/>
      <c r="C51" s="80" t="s">
        <v>12</v>
      </c>
      <c r="D51" s="81"/>
      <c r="E51" s="81"/>
      <c r="F51" s="82"/>
      <c r="G51" s="83">
        <f>G44+G49</f>
        <v>14</v>
      </c>
      <c r="H51" s="83">
        <f>H44+H49</f>
        <v>14</v>
      </c>
      <c r="I51" s="83">
        <f t="shared" ref="I51:N51" si="9">I49</f>
        <v>0</v>
      </c>
      <c r="J51" s="83">
        <f t="shared" si="9"/>
        <v>0</v>
      </c>
      <c r="K51" s="83">
        <f>K44+K49</f>
        <v>16.167999999999999</v>
      </c>
      <c r="L51" s="83">
        <f>L44+L49</f>
        <v>16.167999999999999</v>
      </c>
      <c r="M51" s="84">
        <f t="shared" si="9"/>
        <v>0</v>
      </c>
      <c r="N51" s="85">
        <f t="shared" si="9"/>
        <v>0</v>
      </c>
      <c r="O51" s="85">
        <f>O44+O49</f>
        <v>16.98</v>
      </c>
      <c r="P51" s="85">
        <f>P44+P49</f>
        <v>17.87</v>
      </c>
      <c r="Q51" s="200" t="s">
        <v>45</v>
      </c>
      <c r="R51" s="201"/>
      <c r="S51" s="201"/>
      <c r="T51" s="201"/>
      <c r="U51" s="202"/>
    </row>
    <row r="52" spans="1:21">
      <c r="A52" s="86"/>
      <c r="B52" s="87"/>
      <c r="C52" s="209" t="s">
        <v>13</v>
      </c>
      <c r="D52" s="210"/>
      <c r="E52" s="210"/>
      <c r="F52" s="211"/>
      <c r="G52" s="88">
        <f>G51</f>
        <v>14</v>
      </c>
      <c r="H52" s="88">
        <f t="shared" ref="H52:P53" si="10">H51</f>
        <v>14</v>
      </c>
      <c r="I52" s="88">
        <f t="shared" si="10"/>
        <v>0</v>
      </c>
      <c r="J52" s="88">
        <f t="shared" si="10"/>
        <v>0</v>
      </c>
      <c r="K52" s="88">
        <f t="shared" si="10"/>
        <v>16.167999999999999</v>
      </c>
      <c r="L52" s="88">
        <f t="shared" si="10"/>
        <v>16.167999999999999</v>
      </c>
      <c r="M52" s="89">
        <f t="shared" si="10"/>
        <v>0</v>
      </c>
      <c r="N52" s="89">
        <f t="shared" si="10"/>
        <v>0</v>
      </c>
      <c r="O52" s="89">
        <f t="shared" si="10"/>
        <v>16.98</v>
      </c>
      <c r="P52" s="89">
        <f t="shared" si="10"/>
        <v>17.87</v>
      </c>
      <c r="Q52" s="203"/>
      <c r="R52" s="204"/>
      <c r="S52" s="204"/>
      <c r="T52" s="204"/>
      <c r="U52" s="205"/>
    </row>
    <row r="53" spans="1:21">
      <c r="A53" s="90"/>
      <c r="B53" s="91"/>
      <c r="C53" s="212" t="s">
        <v>14</v>
      </c>
      <c r="D53" s="213"/>
      <c r="E53" s="213"/>
      <c r="F53" s="214"/>
      <c r="G53" s="92">
        <f>G52</f>
        <v>14</v>
      </c>
      <c r="H53" s="92">
        <f t="shared" si="10"/>
        <v>14</v>
      </c>
      <c r="I53" s="92">
        <f t="shared" si="10"/>
        <v>0</v>
      </c>
      <c r="J53" s="92">
        <f t="shared" si="10"/>
        <v>0</v>
      </c>
      <c r="K53" s="92">
        <f t="shared" si="10"/>
        <v>16.167999999999999</v>
      </c>
      <c r="L53" s="92">
        <f t="shared" si="10"/>
        <v>16.167999999999999</v>
      </c>
      <c r="M53" s="93">
        <f t="shared" si="10"/>
        <v>0</v>
      </c>
      <c r="N53" s="93">
        <f t="shared" si="10"/>
        <v>0</v>
      </c>
      <c r="O53" s="93">
        <f t="shared" si="10"/>
        <v>16.98</v>
      </c>
      <c r="P53" s="93">
        <f t="shared" si="10"/>
        <v>17.87</v>
      </c>
      <c r="Q53" s="206"/>
      <c r="R53" s="207"/>
      <c r="S53" s="207"/>
      <c r="T53" s="207"/>
      <c r="U53" s="208"/>
    </row>
    <row r="54" spans="1:21">
      <c r="A54" s="62" t="s">
        <v>27</v>
      </c>
      <c r="B54" s="166" t="s">
        <v>34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8"/>
    </row>
    <row r="55" spans="1:21">
      <c r="A55" s="62" t="s">
        <v>27</v>
      </c>
      <c r="B55" s="61" t="s">
        <v>10</v>
      </c>
      <c r="C55" s="136" t="s">
        <v>35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</row>
    <row r="56" spans="1:21">
      <c r="A56" s="62" t="s">
        <v>27</v>
      </c>
      <c r="B56" s="66" t="s">
        <v>10</v>
      </c>
      <c r="C56" s="67" t="s">
        <v>10</v>
      </c>
      <c r="D56" s="138" t="s">
        <v>37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</row>
    <row r="57" spans="1:21">
      <c r="A57" s="141" t="s">
        <v>27</v>
      </c>
      <c r="B57" s="142" t="s">
        <v>10</v>
      </c>
      <c r="C57" s="143" t="s">
        <v>10</v>
      </c>
      <c r="D57" s="144" t="s">
        <v>36</v>
      </c>
      <c r="E57" s="145" t="s">
        <v>38</v>
      </c>
      <c r="F57" s="31" t="s">
        <v>39</v>
      </c>
      <c r="G57" s="33">
        <f>1000/1000</f>
        <v>1</v>
      </c>
      <c r="H57" s="33">
        <f>1000/1000</f>
        <v>1</v>
      </c>
      <c r="I57" s="33"/>
      <c r="J57" s="33"/>
      <c r="K57" s="33">
        <f>1000/1000</f>
        <v>1</v>
      </c>
      <c r="L57" s="33">
        <f>1000/1000</f>
        <v>1</v>
      </c>
      <c r="M57" s="33"/>
      <c r="N57" s="33"/>
      <c r="O57" s="58">
        <f>1000/1000</f>
        <v>1</v>
      </c>
      <c r="P57" s="59">
        <f>1000/1000</f>
        <v>1</v>
      </c>
      <c r="Q57" s="99"/>
      <c r="R57" s="100"/>
      <c r="S57" s="100"/>
      <c r="T57" s="100"/>
      <c r="U57" s="101"/>
    </row>
    <row r="58" spans="1:21" hidden="1">
      <c r="A58" s="142"/>
      <c r="B58" s="142"/>
      <c r="C58" s="143"/>
      <c r="D58" s="144"/>
      <c r="E58" s="145"/>
      <c r="F58" s="31" t="s">
        <v>22</v>
      </c>
      <c r="G58" s="32"/>
      <c r="H58" s="33"/>
      <c r="I58" s="32"/>
      <c r="J58" s="32"/>
      <c r="K58" s="32"/>
      <c r="L58" s="33"/>
      <c r="M58" s="33"/>
      <c r="N58" s="33"/>
      <c r="O58" s="34"/>
      <c r="P58" s="35"/>
      <c r="Q58" s="102"/>
      <c r="R58" s="103"/>
      <c r="S58" s="103"/>
      <c r="T58" s="103"/>
      <c r="U58" s="104"/>
    </row>
    <row r="59" spans="1:21" hidden="1">
      <c r="A59" s="142"/>
      <c r="B59" s="142"/>
      <c r="C59" s="143"/>
      <c r="D59" s="144"/>
      <c r="E59" s="145"/>
      <c r="F59" s="31" t="s">
        <v>22</v>
      </c>
      <c r="G59" s="32"/>
      <c r="H59" s="33"/>
      <c r="I59" s="33"/>
      <c r="J59" s="33"/>
      <c r="K59" s="36"/>
      <c r="L59" s="37"/>
      <c r="M59" s="37"/>
      <c r="N59" s="37"/>
      <c r="O59" s="34"/>
      <c r="P59" s="35"/>
      <c r="Q59" s="102"/>
      <c r="R59" s="103"/>
      <c r="S59" s="103"/>
      <c r="T59" s="103"/>
      <c r="U59" s="104"/>
    </row>
    <row r="60" spans="1:21" ht="41.25" customHeight="1">
      <c r="A60" s="142"/>
      <c r="B60" s="142"/>
      <c r="C60" s="143"/>
      <c r="D60" s="144"/>
      <c r="E60" s="145"/>
      <c r="F60" s="38" t="s">
        <v>11</v>
      </c>
      <c r="G60" s="36">
        <f>G57+G58+G59</f>
        <v>1</v>
      </c>
      <c r="H60" s="36">
        <f t="shared" ref="H60:P60" si="11">H57+H58+H59</f>
        <v>1</v>
      </c>
      <c r="I60" s="36">
        <f t="shared" si="11"/>
        <v>0</v>
      </c>
      <c r="J60" s="36">
        <f t="shared" si="11"/>
        <v>0</v>
      </c>
      <c r="K60" s="36">
        <f t="shared" si="11"/>
        <v>1</v>
      </c>
      <c r="L60" s="36">
        <f t="shared" si="11"/>
        <v>1</v>
      </c>
      <c r="M60" s="36">
        <f t="shared" si="11"/>
        <v>0</v>
      </c>
      <c r="N60" s="36">
        <f t="shared" si="11"/>
        <v>0</v>
      </c>
      <c r="O60" s="39">
        <f t="shared" si="11"/>
        <v>1</v>
      </c>
      <c r="P60" s="40">
        <f t="shared" si="11"/>
        <v>1</v>
      </c>
      <c r="Q60" s="105"/>
      <c r="R60" s="106"/>
      <c r="S60" s="106"/>
      <c r="T60" s="106"/>
      <c r="U60" s="107"/>
    </row>
    <row r="61" spans="1:21" ht="51">
      <c r="A61" s="146" t="s">
        <v>10</v>
      </c>
      <c r="B61" s="147"/>
      <c r="C61" s="147"/>
      <c r="D61" s="148"/>
      <c r="E61" s="172" t="s">
        <v>81</v>
      </c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94">
        <v>2022</v>
      </c>
      <c r="R61" s="94" t="s">
        <v>33</v>
      </c>
      <c r="S61" s="94" t="s">
        <v>82</v>
      </c>
      <c r="T61" s="94" t="s">
        <v>83</v>
      </c>
      <c r="U61" s="95">
        <v>100</v>
      </c>
    </row>
    <row r="62" spans="1:21">
      <c r="A62" s="14"/>
      <c r="B62" s="15"/>
      <c r="C62" s="16" t="s">
        <v>12</v>
      </c>
      <c r="D62" s="17"/>
      <c r="E62" s="17"/>
      <c r="F62" s="18"/>
      <c r="G62" s="19">
        <f>G60</f>
        <v>1</v>
      </c>
      <c r="H62" s="19">
        <f t="shared" ref="H62:P62" si="12">H60</f>
        <v>1</v>
      </c>
      <c r="I62" s="19">
        <f t="shared" si="12"/>
        <v>0</v>
      </c>
      <c r="J62" s="19">
        <f t="shared" si="12"/>
        <v>0</v>
      </c>
      <c r="K62" s="19">
        <f t="shared" si="12"/>
        <v>1</v>
      </c>
      <c r="L62" s="19">
        <f t="shared" si="12"/>
        <v>1</v>
      </c>
      <c r="M62" s="20">
        <f t="shared" si="12"/>
        <v>0</v>
      </c>
      <c r="N62" s="21">
        <f t="shared" si="12"/>
        <v>0</v>
      </c>
      <c r="O62" s="21">
        <f t="shared" si="12"/>
        <v>1</v>
      </c>
      <c r="P62" s="21">
        <f t="shared" si="12"/>
        <v>1</v>
      </c>
      <c r="Q62" s="200"/>
      <c r="R62" s="201"/>
      <c r="S62" s="201"/>
      <c r="T62" s="201"/>
      <c r="U62" s="202"/>
    </row>
    <row r="63" spans="1:21">
      <c r="A63" s="22"/>
      <c r="B63" s="23"/>
      <c r="C63" s="209" t="s">
        <v>13</v>
      </c>
      <c r="D63" s="210"/>
      <c r="E63" s="210"/>
      <c r="F63" s="211"/>
      <c r="G63" s="24">
        <f>G62</f>
        <v>1</v>
      </c>
      <c r="H63" s="24">
        <f t="shared" ref="H63:P64" si="13">H62</f>
        <v>1</v>
      </c>
      <c r="I63" s="24">
        <f t="shared" si="13"/>
        <v>0</v>
      </c>
      <c r="J63" s="24">
        <f t="shared" si="13"/>
        <v>0</v>
      </c>
      <c r="K63" s="24">
        <f t="shared" si="13"/>
        <v>1</v>
      </c>
      <c r="L63" s="24">
        <f t="shared" si="13"/>
        <v>1</v>
      </c>
      <c r="M63" s="25">
        <f t="shared" si="13"/>
        <v>0</v>
      </c>
      <c r="N63" s="25">
        <f t="shared" si="13"/>
        <v>0</v>
      </c>
      <c r="O63" s="25">
        <f t="shared" si="13"/>
        <v>1</v>
      </c>
      <c r="P63" s="25">
        <f t="shared" si="13"/>
        <v>1</v>
      </c>
      <c r="Q63" s="203"/>
      <c r="R63" s="204"/>
      <c r="S63" s="204"/>
      <c r="T63" s="204"/>
      <c r="U63" s="205"/>
    </row>
    <row r="64" spans="1:21">
      <c r="A64" s="26"/>
      <c r="B64" s="27"/>
      <c r="C64" s="212" t="s">
        <v>14</v>
      </c>
      <c r="D64" s="213"/>
      <c r="E64" s="213"/>
      <c r="F64" s="214"/>
      <c r="G64" s="28">
        <f>G63</f>
        <v>1</v>
      </c>
      <c r="H64" s="28">
        <f t="shared" si="13"/>
        <v>1</v>
      </c>
      <c r="I64" s="28">
        <f t="shared" si="13"/>
        <v>0</v>
      </c>
      <c r="J64" s="28">
        <f t="shared" si="13"/>
        <v>0</v>
      </c>
      <c r="K64" s="28">
        <f t="shared" si="13"/>
        <v>1</v>
      </c>
      <c r="L64" s="28">
        <f t="shared" si="13"/>
        <v>1</v>
      </c>
      <c r="M64" s="29">
        <f t="shared" si="13"/>
        <v>0</v>
      </c>
      <c r="N64" s="29">
        <f t="shared" si="13"/>
        <v>0</v>
      </c>
      <c r="O64" s="29">
        <f t="shared" si="13"/>
        <v>1</v>
      </c>
      <c r="P64" s="29">
        <f t="shared" si="13"/>
        <v>1</v>
      </c>
      <c r="Q64" s="206"/>
      <c r="R64" s="207"/>
      <c r="S64" s="207"/>
      <c r="T64" s="207"/>
      <c r="U64" s="208"/>
    </row>
    <row r="65" spans="1:21">
      <c r="A65" s="62" t="s">
        <v>41</v>
      </c>
      <c r="B65" s="166" t="s">
        <v>48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8"/>
    </row>
    <row r="66" spans="1:21">
      <c r="A66" s="62" t="s">
        <v>41</v>
      </c>
      <c r="B66" s="63" t="s">
        <v>10</v>
      </c>
      <c r="C66" s="169" t="s">
        <v>49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1"/>
    </row>
    <row r="67" spans="1:21">
      <c r="A67" s="62" t="s">
        <v>41</v>
      </c>
      <c r="B67" s="66" t="s">
        <v>10</v>
      </c>
      <c r="C67" s="67" t="s">
        <v>24</v>
      </c>
      <c r="D67" s="138" t="s">
        <v>50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40"/>
    </row>
    <row r="68" spans="1:21">
      <c r="A68" s="217" t="s">
        <v>41</v>
      </c>
      <c r="B68" s="218" t="s">
        <v>10</v>
      </c>
      <c r="C68" s="215" t="s">
        <v>24</v>
      </c>
      <c r="D68" s="216" t="s">
        <v>10</v>
      </c>
      <c r="E68" s="145" t="s">
        <v>51</v>
      </c>
      <c r="F68" s="31" t="s">
        <v>39</v>
      </c>
      <c r="G68" s="33">
        <f>750/1000</f>
        <v>0.75</v>
      </c>
      <c r="H68" s="33">
        <f>750/1000</f>
        <v>0.75</v>
      </c>
      <c r="I68" s="33"/>
      <c r="J68" s="33"/>
      <c r="K68" s="33">
        <f>680/1000</f>
        <v>0.68</v>
      </c>
      <c r="L68" s="33">
        <f>680/1000</f>
        <v>0.68</v>
      </c>
      <c r="M68" s="33"/>
      <c r="N68" s="33"/>
      <c r="O68" s="58">
        <v>1.2</v>
      </c>
      <c r="P68" s="59">
        <v>1.2</v>
      </c>
      <c r="Q68" s="99" t="s">
        <v>21</v>
      </c>
      <c r="R68" s="100"/>
      <c r="S68" s="100"/>
      <c r="T68" s="100"/>
      <c r="U68" s="101"/>
    </row>
    <row r="69" spans="1:21" hidden="1">
      <c r="A69" s="218"/>
      <c r="B69" s="218"/>
      <c r="C69" s="215"/>
      <c r="D69" s="216"/>
      <c r="E69" s="145"/>
      <c r="F69" s="31" t="s">
        <v>22</v>
      </c>
      <c r="G69" s="32"/>
      <c r="H69" s="33"/>
      <c r="I69" s="32"/>
      <c r="J69" s="32"/>
      <c r="K69" s="32"/>
      <c r="L69" s="33"/>
      <c r="M69" s="33"/>
      <c r="N69" s="33"/>
      <c r="O69" s="34"/>
      <c r="P69" s="35"/>
      <c r="Q69" s="102"/>
      <c r="R69" s="103"/>
      <c r="S69" s="103"/>
      <c r="T69" s="103"/>
      <c r="U69" s="104"/>
    </row>
    <row r="70" spans="1:21" hidden="1">
      <c r="A70" s="218"/>
      <c r="B70" s="218"/>
      <c r="C70" s="215"/>
      <c r="D70" s="216"/>
      <c r="E70" s="145"/>
      <c r="F70" s="31" t="s">
        <v>22</v>
      </c>
      <c r="G70" s="32"/>
      <c r="H70" s="33"/>
      <c r="I70" s="33"/>
      <c r="J70" s="33"/>
      <c r="K70" s="36"/>
      <c r="L70" s="37"/>
      <c r="M70" s="37"/>
      <c r="N70" s="37"/>
      <c r="O70" s="34"/>
      <c r="P70" s="35"/>
      <c r="Q70" s="102"/>
      <c r="R70" s="103"/>
      <c r="S70" s="103"/>
      <c r="T70" s="103"/>
      <c r="U70" s="104"/>
    </row>
    <row r="71" spans="1:21" ht="34.5" customHeight="1">
      <c r="A71" s="218"/>
      <c r="B71" s="218"/>
      <c r="C71" s="215"/>
      <c r="D71" s="216"/>
      <c r="E71" s="145"/>
      <c r="F71" s="38" t="s">
        <v>11</v>
      </c>
      <c r="G71" s="36">
        <f>G68+G69+G70</f>
        <v>0.75</v>
      </c>
      <c r="H71" s="36">
        <f t="shared" ref="H71:P71" si="14">H68+H69+H70</f>
        <v>0.75</v>
      </c>
      <c r="I71" s="36">
        <f t="shared" si="14"/>
        <v>0</v>
      </c>
      <c r="J71" s="36">
        <f t="shared" si="14"/>
        <v>0</v>
      </c>
      <c r="K71" s="36">
        <f t="shared" si="14"/>
        <v>0.68</v>
      </c>
      <c r="L71" s="36">
        <f t="shared" si="14"/>
        <v>0.68</v>
      </c>
      <c r="M71" s="36">
        <f t="shared" si="14"/>
        <v>0</v>
      </c>
      <c r="N71" s="36">
        <f t="shared" si="14"/>
        <v>0</v>
      </c>
      <c r="O71" s="39">
        <f t="shared" si="14"/>
        <v>1.2</v>
      </c>
      <c r="P71" s="40">
        <f t="shared" si="14"/>
        <v>1.2</v>
      </c>
      <c r="Q71" s="105"/>
      <c r="R71" s="106"/>
      <c r="S71" s="106"/>
      <c r="T71" s="106"/>
      <c r="U71" s="107"/>
    </row>
    <row r="72" spans="1:21" ht="60.75" customHeight="1">
      <c r="A72" s="146" t="s">
        <v>10</v>
      </c>
      <c r="B72" s="147"/>
      <c r="C72" s="147"/>
      <c r="D72" s="148"/>
      <c r="E72" s="172" t="s">
        <v>84</v>
      </c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64">
        <v>2022</v>
      </c>
      <c r="R72" s="30" t="s">
        <v>33</v>
      </c>
      <c r="S72" s="94" t="s">
        <v>82</v>
      </c>
      <c r="T72" s="94" t="s">
        <v>83</v>
      </c>
      <c r="U72" s="95">
        <v>100</v>
      </c>
    </row>
    <row r="73" spans="1:21">
      <c r="A73" s="14"/>
      <c r="B73" s="15"/>
      <c r="C73" s="16" t="s">
        <v>12</v>
      </c>
      <c r="D73" s="17"/>
      <c r="E73" s="17"/>
      <c r="F73" s="18"/>
      <c r="G73" s="19">
        <f>G71</f>
        <v>0.75</v>
      </c>
      <c r="H73" s="19">
        <f t="shared" ref="H73:P73" si="15">H71</f>
        <v>0.75</v>
      </c>
      <c r="I73" s="19">
        <f t="shared" si="15"/>
        <v>0</v>
      </c>
      <c r="J73" s="19">
        <f t="shared" si="15"/>
        <v>0</v>
      </c>
      <c r="K73" s="19">
        <f t="shared" si="15"/>
        <v>0.68</v>
      </c>
      <c r="L73" s="19">
        <f t="shared" si="15"/>
        <v>0.68</v>
      </c>
      <c r="M73" s="20">
        <f t="shared" si="15"/>
        <v>0</v>
      </c>
      <c r="N73" s="21">
        <f t="shared" si="15"/>
        <v>0</v>
      </c>
      <c r="O73" s="21">
        <f t="shared" si="15"/>
        <v>1.2</v>
      </c>
      <c r="P73" s="21">
        <f t="shared" si="15"/>
        <v>1.2</v>
      </c>
      <c r="Q73" s="200"/>
      <c r="R73" s="201"/>
      <c r="S73" s="201"/>
      <c r="T73" s="201"/>
      <c r="U73" s="202"/>
    </row>
    <row r="74" spans="1:21">
      <c r="A74" s="22"/>
      <c r="B74" s="23"/>
      <c r="C74" s="209" t="s">
        <v>13</v>
      </c>
      <c r="D74" s="210"/>
      <c r="E74" s="210"/>
      <c r="F74" s="211"/>
      <c r="G74" s="24">
        <f>G73</f>
        <v>0.75</v>
      </c>
      <c r="H74" s="24">
        <f t="shared" ref="H74:P75" si="16">H73</f>
        <v>0.75</v>
      </c>
      <c r="I74" s="24">
        <f t="shared" si="16"/>
        <v>0</v>
      </c>
      <c r="J74" s="24">
        <f t="shared" si="16"/>
        <v>0</v>
      </c>
      <c r="K74" s="24">
        <f t="shared" si="16"/>
        <v>0.68</v>
      </c>
      <c r="L74" s="24">
        <f t="shared" si="16"/>
        <v>0.68</v>
      </c>
      <c r="M74" s="25">
        <f t="shared" si="16"/>
        <v>0</v>
      </c>
      <c r="N74" s="25">
        <f t="shared" si="16"/>
        <v>0</v>
      </c>
      <c r="O74" s="25">
        <f t="shared" si="16"/>
        <v>1.2</v>
      </c>
      <c r="P74" s="25">
        <f t="shared" si="16"/>
        <v>1.2</v>
      </c>
      <c r="Q74" s="203"/>
      <c r="R74" s="204"/>
      <c r="S74" s="204"/>
      <c r="T74" s="204"/>
      <c r="U74" s="205"/>
    </row>
    <row r="75" spans="1:21">
      <c r="A75" s="26"/>
      <c r="B75" s="27"/>
      <c r="C75" s="212" t="s">
        <v>14</v>
      </c>
      <c r="D75" s="213"/>
      <c r="E75" s="213"/>
      <c r="F75" s="214"/>
      <c r="G75" s="28">
        <f>G74</f>
        <v>0.75</v>
      </c>
      <c r="H75" s="28">
        <f t="shared" si="16"/>
        <v>0.75</v>
      </c>
      <c r="I75" s="28">
        <f t="shared" si="16"/>
        <v>0</v>
      </c>
      <c r="J75" s="28">
        <f t="shared" si="16"/>
        <v>0</v>
      </c>
      <c r="K75" s="28">
        <f t="shared" si="16"/>
        <v>0.68</v>
      </c>
      <c r="L75" s="28">
        <f t="shared" si="16"/>
        <v>0.68</v>
      </c>
      <c r="M75" s="29">
        <f t="shared" si="16"/>
        <v>0</v>
      </c>
      <c r="N75" s="29">
        <f t="shared" si="16"/>
        <v>0</v>
      </c>
      <c r="O75" s="29">
        <f t="shared" si="16"/>
        <v>1.2</v>
      </c>
      <c r="P75" s="29">
        <f t="shared" si="16"/>
        <v>1.2</v>
      </c>
      <c r="Q75" s="206"/>
      <c r="R75" s="207"/>
      <c r="S75" s="207"/>
      <c r="T75" s="207"/>
      <c r="U75" s="208"/>
    </row>
    <row r="76" spans="1:21">
      <c r="A76" s="62" t="s">
        <v>65</v>
      </c>
      <c r="B76" s="166" t="s">
        <v>63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8"/>
    </row>
    <row r="77" spans="1:21">
      <c r="A77" s="62" t="s">
        <v>65</v>
      </c>
      <c r="B77" s="63" t="s">
        <v>24</v>
      </c>
      <c r="C77" s="169" t="s">
        <v>64</v>
      </c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1"/>
    </row>
    <row r="78" spans="1:21">
      <c r="A78" s="62" t="s">
        <v>65</v>
      </c>
      <c r="B78" s="66" t="s">
        <v>24</v>
      </c>
      <c r="C78" s="67" t="s">
        <v>36</v>
      </c>
      <c r="D78" s="138" t="s">
        <v>66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40"/>
    </row>
    <row r="79" spans="1:21">
      <c r="A79" s="141" t="s">
        <v>65</v>
      </c>
      <c r="B79" s="142" t="s">
        <v>24</v>
      </c>
      <c r="C79" s="143" t="s">
        <v>36</v>
      </c>
      <c r="D79" s="216" t="s">
        <v>10</v>
      </c>
      <c r="E79" s="145" t="s">
        <v>68</v>
      </c>
      <c r="F79" s="31" t="s">
        <v>22</v>
      </c>
      <c r="G79" s="32">
        <f>196000/1000</f>
        <v>196</v>
      </c>
      <c r="H79" s="33">
        <f>196000/1000</f>
        <v>196</v>
      </c>
      <c r="I79" s="33"/>
      <c r="J79" s="33"/>
      <c r="K79" s="32">
        <f>30000/1000</f>
        <v>30</v>
      </c>
      <c r="L79" s="33">
        <f>30000/1000</f>
        <v>30</v>
      </c>
      <c r="M79" s="33"/>
      <c r="N79" s="33"/>
      <c r="O79" s="34">
        <v>65</v>
      </c>
      <c r="P79" s="35">
        <v>100</v>
      </c>
      <c r="Q79" s="99"/>
      <c r="R79" s="100"/>
      <c r="S79" s="100"/>
      <c r="T79" s="100"/>
      <c r="U79" s="101"/>
    </row>
    <row r="80" spans="1:21" hidden="1">
      <c r="A80" s="142"/>
      <c r="B80" s="142"/>
      <c r="C80" s="143"/>
      <c r="D80" s="216"/>
      <c r="E80" s="145"/>
      <c r="F80" s="31" t="s">
        <v>22</v>
      </c>
      <c r="G80" s="32"/>
      <c r="H80" s="33"/>
      <c r="I80" s="32"/>
      <c r="J80" s="32"/>
      <c r="K80" s="32"/>
      <c r="L80" s="33"/>
      <c r="M80" s="33"/>
      <c r="N80" s="33"/>
      <c r="O80" s="34"/>
      <c r="P80" s="35"/>
      <c r="Q80" s="102"/>
      <c r="R80" s="103"/>
      <c r="S80" s="103"/>
      <c r="T80" s="103"/>
      <c r="U80" s="104"/>
    </row>
    <row r="81" spans="1:21" hidden="1">
      <c r="A81" s="142"/>
      <c r="B81" s="142"/>
      <c r="C81" s="143"/>
      <c r="D81" s="216"/>
      <c r="E81" s="145"/>
      <c r="F81" s="31" t="s">
        <v>22</v>
      </c>
      <c r="G81" s="32"/>
      <c r="H81" s="33"/>
      <c r="I81" s="33"/>
      <c r="J81" s="33"/>
      <c r="K81" s="36"/>
      <c r="L81" s="37"/>
      <c r="M81" s="37"/>
      <c r="N81" s="37"/>
      <c r="O81" s="34"/>
      <c r="P81" s="35"/>
      <c r="Q81" s="102"/>
      <c r="R81" s="103"/>
      <c r="S81" s="103"/>
      <c r="T81" s="103"/>
      <c r="U81" s="104"/>
    </row>
    <row r="82" spans="1:21">
      <c r="A82" s="142"/>
      <c r="B82" s="142"/>
      <c r="C82" s="143"/>
      <c r="D82" s="216"/>
      <c r="E82" s="145"/>
      <c r="F82" s="38" t="s">
        <v>11</v>
      </c>
      <c r="G82" s="36">
        <f>G79+G80+G81</f>
        <v>196</v>
      </c>
      <c r="H82" s="36">
        <f t="shared" ref="H82:P82" si="17">H79+H80+H81</f>
        <v>196</v>
      </c>
      <c r="I82" s="36">
        <f t="shared" si="17"/>
        <v>0</v>
      </c>
      <c r="J82" s="36">
        <f t="shared" si="17"/>
        <v>0</v>
      </c>
      <c r="K82" s="36">
        <f t="shared" si="17"/>
        <v>30</v>
      </c>
      <c r="L82" s="36">
        <f t="shared" si="17"/>
        <v>30</v>
      </c>
      <c r="M82" s="36">
        <f t="shared" si="17"/>
        <v>0</v>
      </c>
      <c r="N82" s="36">
        <f t="shared" si="17"/>
        <v>0</v>
      </c>
      <c r="O82" s="39">
        <f t="shared" si="17"/>
        <v>65</v>
      </c>
      <c r="P82" s="40">
        <f t="shared" si="17"/>
        <v>100</v>
      </c>
      <c r="Q82" s="105"/>
      <c r="R82" s="106"/>
      <c r="S82" s="106"/>
      <c r="T82" s="106"/>
      <c r="U82" s="107"/>
    </row>
    <row r="83" spans="1:21" ht="62.25" customHeight="1">
      <c r="A83" s="146" t="s">
        <v>10</v>
      </c>
      <c r="B83" s="147"/>
      <c r="C83" s="147"/>
      <c r="D83" s="148"/>
      <c r="E83" s="172" t="s">
        <v>85</v>
      </c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64">
        <v>2022</v>
      </c>
      <c r="R83" s="30" t="s">
        <v>33</v>
      </c>
      <c r="S83" s="94" t="s">
        <v>82</v>
      </c>
      <c r="T83" s="94" t="s">
        <v>83</v>
      </c>
      <c r="U83" s="95">
        <v>100</v>
      </c>
    </row>
    <row r="84" spans="1:21">
      <c r="A84" s="14"/>
      <c r="B84" s="15"/>
      <c r="C84" s="16" t="s">
        <v>12</v>
      </c>
      <c r="D84" s="17"/>
      <c r="E84" s="17"/>
      <c r="F84" s="18"/>
      <c r="G84" s="19">
        <f>G82</f>
        <v>196</v>
      </c>
      <c r="H84" s="19">
        <f t="shared" ref="H84:P84" si="18">H82</f>
        <v>196</v>
      </c>
      <c r="I84" s="19">
        <f t="shared" si="18"/>
        <v>0</v>
      </c>
      <c r="J84" s="19">
        <f t="shared" si="18"/>
        <v>0</v>
      </c>
      <c r="K84" s="19">
        <f t="shared" si="18"/>
        <v>30</v>
      </c>
      <c r="L84" s="19">
        <f t="shared" si="18"/>
        <v>30</v>
      </c>
      <c r="M84" s="20">
        <f t="shared" si="18"/>
        <v>0</v>
      </c>
      <c r="N84" s="21">
        <f t="shared" si="18"/>
        <v>0</v>
      </c>
      <c r="O84" s="21">
        <f t="shared" si="18"/>
        <v>65</v>
      </c>
      <c r="P84" s="21">
        <f t="shared" si="18"/>
        <v>100</v>
      </c>
      <c r="Q84" s="200"/>
      <c r="R84" s="201"/>
      <c r="S84" s="201"/>
      <c r="T84" s="201"/>
      <c r="U84" s="202"/>
    </row>
    <row r="85" spans="1:21">
      <c r="A85" s="22"/>
      <c r="B85" s="23"/>
      <c r="C85" s="209" t="s">
        <v>13</v>
      </c>
      <c r="D85" s="210"/>
      <c r="E85" s="210"/>
      <c r="F85" s="211"/>
      <c r="G85" s="24">
        <f>G84</f>
        <v>196</v>
      </c>
      <c r="H85" s="24">
        <f t="shared" ref="H85:P86" si="19">H84</f>
        <v>196</v>
      </c>
      <c r="I85" s="24">
        <f t="shared" si="19"/>
        <v>0</v>
      </c>
      <c r="J85" s="24">
        <f t="shared" si="19"/>
        <v>0</v>
      </c>
      <c r="K85" s="24">
        <f t="shared" si="19"/>
        <v>30</v>
      </c>
      <c r="L85" s="24">
        <f t="shared" si="19"/>
        <v>30</v>
      </c>
      <c r="M85" s="25">
        <f t="shared" si="19"/>
        <v>0</v>
      </c>
      <c r="N85" s="25">
        <f t="shared" si="19"/>
        <v>0</v>
      </c>
      <c r="O85" s="25">
        <f t="shared" si="19"/>
        <v>65</v>
      </c>
      <c r="P85" s="25">
        <f t="shared" si="19"/>
        <v>100</v>
      </c>
      <c r="Q85" s="203"/>
      <c r="R85" s="204"/>
      <c r="S85" s="204"/>
      <c r="T85" s="204"/>
      <c r="U85" s="205"/>
    </row>
    <row r="86" spans="1:21">
      <c r="A86" s="26"/>
      <c r="B86" s="27"/>
      <c r="C86" s="212" t="s">
        <v>14</v>
      </c>
      <c r="D86" s="213"/>
      <c r="E86" s="213"/>
      <c r="F86" s="214"/>
      <c r="G86" s="28">
        <f>G85</f>
        <v>196</v>
      </c>
      <c r="H86" s="28">
        <f t="shared" si="19"/>
        <v>196</v>
      </c>
      <c r="I86" s="28">
        <f t="shared" si="19"/>
        <v>0</v>
      </c>
      <c r="J86" s="28">
        <f t="shared" si="19"/>
        <v>0</v>
      </c>
      <c r="K86" s="28">
        <f t="shared" si="19"/>
        <v>30</v>
      </c>
      <c r="L86" s="28">
        <f t="shared" si="19"/>
        <v>30</v>
      </c>
      <c r="M86" s="29">
        <f t="shared" si="19"/>
        <v>0</v>
      </c>
      <c r="N86" s="29">
        <f t="shared" si="19"/>
        <v>0</v>
      </c>
      <c r="O86" s="29">
        <f t="shared" si="19"/>
        <v>65</v>
      </c>
      <c r="P86" s="29">
        <f t="shared" si="19"/>
        <v>100</v>
      </c>
      <c r="Q86" s="203"/>
      <c r="R86" s="204"/>
      <c r="S86" s="204"/>
      <c r="T86" s="204"/>
      <c r="U86" s="205"/>
    </row>
    <row r="87" spans="1:21">
      <c r="A87" s="26"/>
      <c r="B87" s="27"/>
      <c r="C87" s="212" t="s">
        <v>72</v>
      </c>
      <c r="D87" s="213"/>
      <c r="E87" s="213"/>
      <c r="F87" s="214"/>
      <c r="G87" s="28">
        <f t="shared" ref="G87:P87" si="20">G86+G75+G64+G53+G37+G20</f>
        <v>1151.895</v>
      </c>
      <c r="H87" s="28">
        <f t="shared" si="20"/>
        <v>1151.895</v>
      </c>
      <c r="I87" s="28">
        <f t="shared" si="20"/>
        <v>781.21</v>
      </c>
      <c r="J87" s="28">
        <f t="shared" si="20"/>
        <v>0</v>
      </c>
      <c r="K87" s="28">
        <f t="shared" si="20"/>
        <v>1074.23224</v>
      </c>
      <c r="L87" s="28">
        <f t="shared" si="20"/>
        <v>1071.4322400000001</v>
      </c>
      <c r="M87" s="28">
        <f t="shared" si="20"/>
        <v>843.85199999999998</v>
      </c>
      <c r="N87" s="28">
        <f t="shared" si="20"/>
        <v>2.8</v>
      </c>
      <c r="O87" s="28">
        <f t="shared" si="20"/>
        <v>1109.2150000000004</v>
      </c>
      <c r="P87" s="29">
        <f t="shared" si="20"/>
        <v>1150.2099999999998</v>
      </c>
      <c r="Q87" s="206"/>
      <c r="R87" s="207"/>
      <c r="S87" s="207"/>
      <c r="T87" s="207"/>
      <c r="U87" s="208"/>
    </row>
  </sheetData>
  <mergeCells count="125">
    <mergeCell ref="A72:D72"/>
    <mergeCell ref="E72:P72"/>
    <mergeCell ref="Q73:U75"/>
    <mergeCell ref="C74:F74"/>
    <mergeCell ref="C75:F75"/>
    <mergeCell ref="B76:U76"/>
    <mergeCell ref="C66:U66"/>
    <mergeCell ref="D67:U67"/>
    <mergeCell ref="Q84:U87"/>
    <mergeCell ref="A83:D83"/>
    <mergeCell ref="E83:P83"/>
    <mergeCell ref="C85:F85"/>
    <mergeCell ref="C86:F86"/>
    <mergeCell ref="C87:F87"/>
    <mergeCell ref="C77:U77"/>
    <mergeCell ref="D78:U78"/>
    <mergeCell ref="A79:A82"/>
    <mergeCell ref="B79:B82"/>
    <mergeCell ref="C79:C82"/>
    <mergeCell ref="D79:D82"/>
    <mergeCell ref="E79:E82"/>
    <mergeCell ref="Q79:U82"/>
    <mergeCell ref="A68:A71"/>
    <mergeCell ref="B68:B71"/>
    <mergeCell ref="C68:C71"/>
    <mergeCell ref="D68:D71"/>
    <mergeCell ref="E68:E71"/>
    <mergeCell ref="Q68:U71"/>
    <mergeCell ref="A61:D61"/>
    <mergeCell ref="E61:P61"/>
    <mergeCell ref="Q62:U64"/>
    <mergeCell ref="C63:F63"/>
    <mergeCell ref="C64:F64"/>
    <mergeCell ref="B65:U65"/>
    <mergeCell ref="C55:U55"/>
    <mergeCell ref="D56:U56"/>
    <mergeCell ref="A57:A60"/>
    <mergeCell ref="B57:B60"/>
    <mergeCell ref="C57:C60"/>
    <mergeCell ref="D57:D60"/>
    <mergeCell ref="E57:E60"/>
    <mergeCell ref="Q57:U60"/>
    <mergeCell ref="A50:D50"/>
    <mergeCell ref="E50:P50"/>
    <mergeCell ref="Q51:U53"/>
    <mergeCell ref="C52:F52"/>
    <mergeCell ref="C53:F53"/>
    <mergeCell ref="B54:U54"/>
    <mergeCell ref="A46:A49"/>
    <mergeCell ref="B46:B49"/>
    <mergeCell ref="C46:C49"/>
    <mergeCell ref="D46:D49"/>
    <mergeCell ref="E46:E49"/>
    <mergeCell ref="C39:U39"/>
    <mergeCell ref="D40:U40"/>
    <mergeCell ref="A41:A44"/>
    <mergeCell ref="B41:B44"/>
    <mergeCell ref="C41:C44"/>
    <mergeCell ref="D41:D44"/>
    <mergeCell ref="E41:E44"/>
    <mergeCell ref="A45:D45"/>
    <mergeCell ref="E45:P45"/>
    <mergeCell ref="Q41:U44"/>
    <mergeCell ref="Q46:U49"/>
    <mergeCell ref="E13:E16"/>
    <mergeCell ref="A34:D34"/>
    <mergeCell ref="E34:P34"/>
    <mergeCell ref="Q35:U37"/>
    <mergeCell ref="C36:F36"/>
    <mergeCell ref="C37:F37"/>
    <mergeCell ref="B38:U38"/>
    <mergeCell ref="A29:A33"/>
    <mergeCell ref="B29:B33"/>
    <mergeCell ref="C29:C33"/>
    <mergeCell ref="D29:D33"/>
    <mergeCell ref="E29:E33"/>
    <mergeCell ref="Q24:U33"/>
    <mergeCell ref="T8:T9"/>
    <mergeCell ref="G7:J7"/>
    <mergeCell ref="K7:N7"/>
    <mergeCell ref="O7:O9"/>
    <mergeCell ref="C22:U22"/>
    <mergeCell ref="D23:U23"/>
    <mergeCell ref="A24:A28"/>
    <mergeCell ref="B24:B28"/>
    <mergeCell ref="C24:C28"/>
    <mergeCell ref="D24:D28"/>
    <mergeCell ref="E24:E28"/>
    <mergeCell ref="A17:D17"/>
    <mergeCell ref="E17:P17"/>
    <mergeCell ref="Q18:U20"/>
    <mergeCell ref="C19:F19"/>
    <mergeCell ref="C20:F20"/>
    <mergeCell ref="B21:U21"/>
    <mergeCell ref="B10:U10"/>
    <mergeCell ref="C11:U11"/>
    <mergeCell ref="C12:U12"/>
    <mergeCell ref="A13:A16"/>
    <mergeCell ref="B13:B16"/>
    <mergeCell ref="C13:C16"/>
    <mergeCell ref="D13:D16"/>
    <mergeCell ref="F7:F9"/>
    <mergeCell ref="Q13:U16"/>
    <mergeCell ref="P7:P9"/>
    <mergeCell ref="Q7:Q9"/>
    <mergeCell ref="A2:U2"/>
    <mergeCell ref="B3:U3"/>
    <mergeCell ref="B4:U4"/>
    <mergeCell ref="G5:N5"/>
    <mergeCell ref="S5:U5"/>
    <mergeCell ref="A7:A9"/>
    <mergeCell ref="B7:B9"/>
    <mergeCell ref="C7:C9"/>
    <mergeCell ref="D7:D9"/>
    <mergeCell ref="E7:E9"/>
    <mergeCell ref="U8:U9"/>
    <mergeCell ref="R7:R9"/>
    <mergeCell ref="S7:U7"/>
    <mergeCell ref="G8:G9"/>
    <mergeCell ref="H8:I8"/>
    <mergeCell ref="J8:J9"/>
    <mergeCell ref="K8:K9"/>
    <mergeCell ref="L8:M8"/>
    <mergeCell ref="N8:N9"/>
    <mergeCell ref="S8:S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Bendras 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2022-03-16T13:44:48Z</cp:lastPrinted>
  <dcterms:created xsi:type="dcterms:W3CDTF">2015-06-05T18:17:20Z</dcterms:created>
  <dcterms:modified xsi:type="dcterms:W3CDTF">2022-03-25T11:02:01Z</dcterms:modified>
</cp:coreProperties>
</file>